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95" windowHeight="5520" activeTab="0"/>
  </bookViews>
  <sheets>
    <sheet name="工资条" sheetId="1" r:id="rId1"/>
    <sheet name="员工薪资管理表" sheetId="2" r:id="rId2"/>
    <sheet name="员工过往薪资记录表" sheetId="3" r:id="rId3"/>
    <sheet name="员工出勤统计表" sheetId="4" r:id="rId4"/>
    <sheet name="员工业绩表" sheetId="5" r:id="rId5"/>
    <sheet name="员工福利表" sheetId="6" r:id="rId6"/>
  </sheets>
  <definedNames>
    <definedName name="出勤统计">'员工出勤统计表'!$A$2:$E$20</definedName>
    <definedName name="福利表">'员工福利表'!$A$2:$E$20</definedName>
    <definedName name="薪资记录">'员工过往薪资记录表'!$A$2:$I$20</definedName>
    <definedName name="业绩表">'员工业绩表'!$A$2:$E$20</definedName>
    <definedName name="员工薪资管理表">'员工薪资管理表'!$A$2:$K$20</definedName>
  </definedNames>
  <calcPr fullCalcOnLoad="1"/>
</workbook>
</file>

<file path=xl/sharedStrings.xml><?xml version="1.0" encoding="utf-8"?>
<sst xmlns="http://schemas.openxmlformats.org/spreadsheetml/2006/main" count="483" uniqueCount="70">
  <si>
    <t>员工编号</t>
  </si>
  <si>
    <t>员工姓名</t>
  </si>
  <si>
    <t>所属部门</t>
  </si>
  <si>
    <t>员工编号</t>
  </si>
  <si>
    <t>员工姓名</t>
  </si>
  <si>
    <t>所属部门</t>
  </si>
  <si>
    <t>销售部</t>
  </si>
  <si>
    <t>员工薪资记录表</t>
  </si>
  <si>
    <t>员工编号</t>
  </si>
  <si>
    <t>员工姓名</t>
  </si>
  <si>
    <t>所属部门</t>
  </si>
  <si>
    <t>最后一次调薪时间</t>
  </si>
  <si>
    <t>调整后的基础工资</t>
  </si>
  <si>
    <t>调整后的岗位工资</t>
  </si>
  <si>
    <t>调整后的工龄工资</t>
  </si>
  <si>
    <t>调整后总基本工资</t>
  </si>
  <si>
    <t>银行账号</t>
  </si>
  <si>
    <t>李海</t>
  </si>
  <si>
    <t>销售部</t>
  </si>
  <si>
    <t>苏杨</t>
  </si>
  <si>
    <t>陈霞</t>
  </si>
  <si>
    <t>武海</t>
  </si>
  <si>
    <t>刘繁</t>
  </si>
  <si>
    <t>袁锦辉</t>
  </si>
  <si>
    <t>贺华</t>
  </si>
  <si>
    <t>钟兵</t>
  </si>
  <si>
    <t>丁芬</t>
  </si>
  <si>
    <t>程静</t>
  </si>
  <si>
    <t>刘健</t>
  </si>
  <si>
    <t>苏江</t>
  </si>
  <si>
    <t>廖嘉</t>
  </si>
  <si>
    <t>刘佳</t>
  </si>
  <si>
    <t>陈永</t>
  </si>
  <si>
    <t>周繁</t>
  </si>
  <si>
    <t>周波</t>
  </si>
  <si>
    <t>熊亮</t>
  </si>
  <si>
    <t>员工出勤统计表</t>
  </si>
  <si>
    <t>事假</t>
  </si>
  <si>
    <t>病假</t>
  </si>
  <si>
    <t>销售部</t>
  </si>
  <si>
    <t>员工业绩表</t>
  </si>
  <si>
    <t>销售业绩额</t>
  </si>
  <si>
    <t>业绩总奖金</t>
  </si>
  <si>
    <t>住房补贴</t>
  </si>
  <si>
    <t>劳保金额</t>
  </si>
  <si>
    <t>员工福利表</t>
  </si>
  <si>
    <t>基本工资</t>
  </si>
  <si>
    <t>业绩奖金</t>
  </si>
  <si>
    <t>住房补助</t>
  </si>
  <si>
    <t>应扣请假费</t>
  </si>
  <si>
    <t>工资总额</t>
  </si>
  <si>
    <t>应扣所得税</t>
  </si>
  <si>
    <t>应扣劳保金额</t>
  </si>
  <si>
    <t>实际应付工资</t>
  </si>
  <si>
    <t>员工薪资管理表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</si>
  <si>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</si>
  <si>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</si>
  <si>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</si>
  <si>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</si>
  <si>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</si>
  <si>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</si>
  <si>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基本工资</t>
  </si>
  <si>
    <t>业绩奖金</t>
  </si>
  <si>
    <t>住房补助</t>
  </si>
  <si>
    <t>应扣请假费</t>
  </si>
  <si>
    <t>工资总额</t>
  </si>
  <si>
    <t>应扣所得税</t>
  </si>
  <si>
    <t>应扣劳保金额</t>
  </si>
  <si>
    <t>实际应付工资</t>
  </si>
  <si>
    <t>年月份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</si>
</sst>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00\-0000\-0000\-0000\-000"/>
    <numFmt numFmtId="178" formatCode="000000"/>
    <numFmt numFmtId="179" formatCode="yyyy&quot;年&quot;m&quot;月&quot;;@"/>
  </numFmts>
  <fonts count="43">
    <font>
      <sz val="12"/>
      <name val="宋体"/>
      <family val="0"/>
    </font>
    <font>
      <sz val="9"/>
      <name val="宋体"/>
      <family val="0"/>
    </font>
    <font>
      <b/>
      <sz val="20"/>
      <color indexed="9"/>
      <name val="隶书"/>
      <family val="3"/>
    </font>
    <font>
      <b/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20"/>
      <color indexed="9"/>
      <name val="宋体"/>
      <family val="0"/>
    </font>
    <font>
      <b/>
      <sz val="22"/>
      <color indexed="9"/>
      <name val="隶书"/>
      <family val="3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76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5" fontId="0" fillId="34" borderId="10" xfId="0" applyNumberFormat="1" applyFill="1" applyBorder="1" applyAlignment="1">
      <alignment horizontal="center" vertical="center"/>
    </xf>
    <xf numFmtId="177" fontId="0" fillId="34" borderId="10" xfId="0" applyNumberForma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176" fontId="3" fillId="36" borderId="11" xfId="0" applyNumberFormat="1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176" fontId="3" fillId="38" borderId="11" xfId="0" applyNumberFormat="1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6" fontId="0" fillId="38" borderId="11" xfId="0" applyNumberFormat="1" applyFont="1" applyFill="1" applyBorder="1" applyAlignment="1">
      <alignment horizontal="center" vertical="center"/>
    </xf>
    <xf numFmtId="6" fontId="0" fillId="38" borderId="11" xfId="0" applyNumberFormat="1" applyFill="1" applyBorder="1" applyAlignment="1">
      <alignment vertical="center"/>
    </xf>
    <xf numFmtId="0" fontId="5" fillId="39" borderId="11" xfId="0" applyFont="1" applyFill="1" applyBorder="1" applyAlignment="1">
      <alignment horizontal="center" vertical="center"/>
    </xf>
    <xf numFmtId="176" fontId="3" fillId="37" borderId="11" xfId="0" applyNumberFormat="1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5" fontId="0" fillId="37" borderId="11" xfId="0" applyNumberFormat="1" applyFill="1" applyBorder="1" applyAlignment="1">
      <alignment vertical="center"/>
    </xf>
    <xf numFmtId="0" fontId="3" fillId="37" borderId="11" xfId="0" applyFont="1" applyFill="1" applyBorder="1" applyAlignment="1">
      <alignment vertical="center" wrapText="1"/>
    </xf>
    <xf numFmtId="0" fontId="0" fillId="38" borderId="11" xfId="0" applyFill="1" applyBorder="1" applyAlignment="1">
      <alignment horizontal="center" vertical="center"/>
    </xf>
    <xf numFmtId="5" fontId="0" fillId="38" borderId="11" xfId="0" applyNumberForma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9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" fontId="8" fillId="0" borderId="13" xfId="0" applyNumberFormat="1" applyFont="1" applyBorder="1" applyAlignment="1">
      <alignment horizontal="center" vertical="center"/>
    </xf>
    <xf numFmtId="0" fontId="7" fillId="40" borderId="0" xfId="0" applyFont="1" applyFill="1" applyAlignment="1">
      <alignment horizontal="center" vertical="center"/>
    </xf>
    <xf numFmtId="0" fontId="2" fillId="41" borderId="0" xfId="0" applyFont="1" applyFill="1" applyAlignment="1">
      <alignment horizontal="center" vertical="center"/>
    </xf>
    <xf numFmtId="0" fontId="4" fillId="39" borderId="0" xfId="0" applyFont="1" applyFill="1" applyAlignment="1">
      <alignment horizontal="center" vertical="center"/>
    </xf>
    <xf numFmtId="0" fontId="6" fillId="42" borderId="0" xfId="0" applyFont="1" applyFill="1" applyAlignment="1">
      <alignment horizontal="center" vertical="center"/>
    </xf>
    <xf numFmtId="0" fontId="6" fillId="43" borderId="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B1">
      <selection activeCell="I7" sqref="I7"/>
    </sheetView>
  </sheetViews>
  <sheetFormatPr defaultColWidth="9.00390625" defaultRowHeight="14.25"/>
  <cols>
    <col min="1" max="1" width="8.125" style="0" bestFit="1" customWidth="1"/>
    <col min="2" max="2" width="9.50390625" style="0" bestFit="1" customWidth="1"/>
    <col min="3" max="4" width="8.00390625" style="0" bestFit="1" customWidth="1"/>
    <col min="5" max="5" width="8.125" style="0" bestFit="1" customWidth="1"/>
    <col min="6" max="6" width="8.625" style="0" bestFit="1" customWidth="1"/>
    <col min="7" max="7" width="8.125" style="0" bestFit="1" customWidth="1"/>
    <col min="8" max="8" width="9.75390625" style="0" bestFit="1" customWidth="1"/>
    <col min="9" max="9" width="8.625" style="0" bestFit="1" customWidth="1"/>
    <col min="10" max="10" width="9.75390625" style="0" bestFit="1" customWidth="1"/>
    <col min="11" max="12" width="11.50390625" style="0" bestFit="1" customWidth="1"/>
  </cols>
  <sheetData>
    <row r="1" spans="1:12" ht="15" thickTop="1">
      <c r="A1" s="24" t="s">
        <v>8</v>
      </c>
      <c r="B1" s="24" t="s">
        <v>69</v>
      </c>
      <c r="C1" s="24" t="s">
        <v>9</v>
      </c>
      <c r="D1" s="24" t="s">
        <v>10</v>
      </c>
      <c r="E1" s="24" t="s">
        <v>61</v>
      </c>
      <c r="F1" s="24" t="s">
        <v>62</v>
      </c>
      <c r="G1" s="24" t="s">
        <v>63</v>
      </c>
      <c r="H1" s="24" t="s">
        <v>64</v>
      </c>
      <c r="I1" s="24" t="s">
        <v>65</v>
      </c>
      <c r="J1" s="24" t="s">
        <v>66</v>
      </c>
      <c r="K1" s="24" t="s">
        <v>67</v>
      </c>
      <c r="L1" s="24" t="s">
        <v>68</v>
      </c>
    </row>
    <row r="2" spans="1:12" ht="15" thickBot="1">
      <c r="A2" s="25">
        <v>1</v>
      </c>
      <c r="B2" s="26">
        <f ca="1">NOW()</f>
        <v>40763.632964930555</v>
      </c>
      <c r="C2" s="27" t="str">
        <f>VLOOKUP(A2,员工薪资管理表,2,0)</f>
        <v>李海</v>
      </c>
      <c r="D2" s="27" t="str">
        <f>VLOOKUP(A2,员工薪资管理表,3,0)</f>
        <v>销售部</v>
      </c>
      <c r="E2" s="28">
        <f>VLOOKUP(A2,员工薪资管理表,4,0)</f>
        <v>4600</v>
      </c>
      <c r="F2" s="28">
        <f>VLOOKUP(A2,员工薪资管理表,5,0)</f>
        <v>1720</v>
      </c>
      <c r="G2" s="28">
        <f>VLOOKUP(A2,员工薪资管理表,6,0)</f>
        <v>600</v>
      </c>
      <c r="H2" s="28">
        <f>VLOOKUP(A2,员工薪资管理表,7,0)</f>
        <v>153</v>
      </c>
      <c r="I2" s="28">
        <f>VLOOKUP(A2,员工薪资管理表,8,0)</f>
        <v>6767</v>
      </c>
      <c r="J2" s="28">
        <f>VLOOKUP(A2,员工薪资管理表,9,0)</f>
        <v>0</v>
      </c>
      <c r="K2" s="28">
        <f>VLOOKUP(A2,员工薪资管理表,10,0)</f>
        <v>300</v>
      </c>
      <c r="L2" s="28">
        <f>VLOOKUP(A2,员工薪资管理表,11,0)</f>
        <v>6467</v>
      </c>
    </row>
    <row r="3" spans="1:12" ht="15" thickTop="1">
      <c r="A3" s="24" t="s">
        <v>8</v>
      </c>
      <c r="B3" s="24" t="s">
        <v>69</v>
      </c>
      <c r="C3" s="24" t="s">
        <v>9</v>
      </c>
      <c r="D3" s="24" t="s">
        <v>10</v>
      </c>
      <c r="E3" s="24" t="s">
        <v>61</v>
      </c>
      <c r="F3" s="24" t="s">
        <v>62</v>
      </c>
      <c r="G3" s="24" t="s">
        <v>63</v>
      </c>
      <c r="H3" s="24" t="s">
        <v>64</v>
      </c>
      <c r="I3" s="24" t="s">
        <v>65</v>
      </c>
      <c r="J3" s="24" t="s">
        <v>66</v>
      </c>
      <c r="K3" s="24" t="s">
        <v>67</v>
      </c>
      <c r="L3" s="24" t="s">
        <v>68</v>
      </c>
    </row>
    <row r="4" spans="1:12" ht="15" thickBot="1">
      <c r="A4" s="25">
        <v>2</v>
      </c>
      <c r="B4" s="26">
        <f ca="1">NOW()</f>
        <v>40763.632964930555</v>
      </c>
      <c r="C4" s="27" t="str">
        <f>VLOOKUP(A4,员工薪资管理表,2,0)</f>
        <v>苏杨</v>
      </c>
      <c r="D4" s="27" t="str">
        <f>VLOOKUP(A4,员工薪资管理表,3,0)</f>
        <v>销售部</v>
      </c>
      <c r="E4" s="28">
        <f>VLOOKUP(A4,员工薪资管理表,4,0)</f>
        <v>5000</v>
      </c>
      <c r="F4" s="28">
        <f>VLOOKUP(A4,员工薪资管理表,5,0)</f>
        <v>57000</v>
      </c>
      <c r="G4" s="28">
        <f>VLOOKUP(A4,员工薪资管理表,6,0)</f>
        <v>800</v>
      </c>
      <c r="H4" s="28">
        <f>VLOOKUP(A4,员工薪资管理表,7,0)</f>
        <v>0</v>
      </c>
      <c r="I4" s="28">
        <f>VLOOKUP(A4,员工薪资管理表,8,0)</f>
        <v>62800</v>
      </c>
      <c r="J4" s="28">
        <f>VLOOKUP(A4,员工薪资管理表,9,0)</f>
        <v>6280</v>
      </c>
      <c r="K4" s="28">
        <f>VLOOKUP(A4,员工薪资管理表,10,0)</f>
        <v>300</v>
      </c>
      <c r="L4" s="28">
        <f>VLOOKUP(A4,员工薪资管理表,11,0)</f>
        <v>56220</v>
      </c>
    </row>
    <row r="5" spans="1:12" ht="15" thickTop="1">
      <c r="A5" s="24" t="s">
        <v>8</v>
      </c>
      <c r="B5" s="24" t="s">
        <v>69</v>
      </c>
      <c r="C5" s="24" t="s">
        <v>9</v>
      </c>
      <c r="D5" s="24" t="s">
        <v>10</v>
      </c>
      <c r="E5" s="24" t="s">
        <v>61</v>
      </c>
      <c r="F5" s="24" t="s">
        <v>62</v>
      </c>
      <c r="G5" s="24" t="s">
        <v>63</v>
      </c>
      <c r="H5" s="24" t="s">
        <v>64</v>
      </c>
      <c r="I5" s="24" t="s">
        <v>65</v>
      </c>
      <c r="J5" s="24" t="s">
        <v>66</v>
      </c>
      <c r="K5" s="24" t="s">
        <v>67</v>
      </c>
      <c r="L5" s="24" t="s">
        <v>68</v>
      </c>
    </row>
    <row r="6" spans="1:12" ht="15" thickBot="1">
      <c r="A6" s="25">
        <v>3</v>
      </c>
      <c r="B6" s="26">
        <f ca="1">NOW()</f>
        <v>40763.632964930555</v>
      </c>
      <c r="C6" s="27" t="str">
        <f>VLOOKUP(A6,员工薪资管理表,2,0)</f>
        <v>陈霞</v>
      </c>
      <c r="D6" s="27" t="str">
        <f>VLOOKUP(A6,员工薪资管理表,3,0)</f>
        <v>销售部</v>
      </c>
      <c r="E6" s="28">
        <f>VLOOKUP(A6,员工薪资管理表,4,0)</f>
        <v>4600</v>
      </c>
      <c r="F6" s="28">
        <f>VLOOKUP(A6,员工薪资管理表,5,0)</f>
        <v>5600</v>
      </c>
      <c r="G6" s="28">
        <f>VLOOKUP(A6,员工薪资管理表,6,0)</f>
        <v>500</v>
      </c>
      <c r="H6" s="28">
        <f>VLOOKUP(A6,员工薪资管理表,7,0)</f>
        <v>77</v>
      </c>
      <c r="I6" s="28">
        <f>VLOOKUP(A6,员工薪资管理表,8,0)</f>
        <v>10623</v>
      </c>
      <c r="J6" s="28">
        <f>VLOOKUP(A6,员工薪资管理表,9,0)</f>
        <v>1062.3</v>
      </c>
      <c r="K6" s="28">
        <f>VLOOKUP(A6,员工薪资管理表,10,0)</f>
        <v>300</v>
      </c>
      <c r="L6" s="28">
        <f>VLOOKUP(A6,员工薪资管理表,11,0)</f>
        <v>9260.7</v>
      </c>
    </row>
    <row r="7" spans="1:12" ht="15" thickTop="1">
      <c r="A7" s="24" t="s">
        <v>8</v>
      </c>
      <c r="B7" s="24" t="s">
        <v>69</v>
      </c>
      <c r="C7" s="24" t="s">
        <v>9</v>
      </c>
      <c r="D7" s="24" t="s">
        <v>10</v>
      </c>
      <c r="E7" s="24" t="s">
        <v>61</v>
      </c>
      <c r="F7" s="24" t="s">
        <v>62</v>
      </c>
      <c r="G7" s="24" t="s">
        <v>63</v>
      </c>
      <c r="H7" s="24" t="s">
        <v>64</v>
      </c>
      <c r="I7" s="24" t="s">
        <v>65</v>
      </c>
      <c r="J7" s="24" t="s">
        <v>66</v>
      </c>
      <c r="K7" s="24" t="s">
        <v>67</v>
      </c>
      <c r="L7" s="24" t="s">
        <v>68</v>
      </c>
    </row>
    <row r="8" spans="1:12" ht="15" thickBot="1">
      <c r="A8" s="25">
        <v>4</v>
      </c>
      <c r="B8" s="26">
        <f ca="1">NOW()</f>
        <v>40763.632964930555</v>
      </c>
      <c r="C8" s="27" t="str">
        <f>VLOOKUP(A8,员工薪资管理表,2,0)</f>
        <v>武海</v>
      </c>
      <c r="D8" s="27" t="str">
        <f>VLOOKUP(A8,员工薪资管理表,3,0)</f>
        <v>销售部</v>
      </c>
      <c r="E8" s="28">
        <f>VLOOKUP(A8,员工薪资管理表,4,0)</f>
        <v>4600</v>
      </c>
      <c r="F8" s="28">
        <f>VLOOKUP(A8,员工薪资管理表,5,0)</f>
        <v>0</v>
      </c>
      <c r="G8" s="28">
        <f>VLOOKUP(A8,员工薪资管理表,6,0)</f>
        <v>500</v>
      </c>
      <c r="H8" s="28">
        <f>VLOOKUP(A8,员工薪资管理表,7,0)</f>
        <v>31</v>
      </c>
      <c r="I8" s="28">
        <f>VLOOKUP(A8,员工薪资管理表,8,0)</f>
        <v>5069</v>
      </c>
      <c r="J8" s="28">
        <f>VLOOKUP(A8,员工薪资管理表,9,0)</f>
        <v>0</v>
      </c>
      <c r="K8" s="28">
        <f>VLOOKUP(A8,员工薪资管理表,10,0)</f>
        <v>300</v>
      </c>
      <c r="L8" s="28">
        <f>VLOOKUP(A8,员工薪资管理表,11,0)</f>
        <v>4769</v>
      </c>
    </row>
    <row r="9" spans="1:12" ht="15" thickTop="1">
      <c r="A9" s="24" t="s">
        <v>8</v>
      </c>
      <c r="B9" s="24" t="s">
        <v>69</v>
      </c>
      <c r="C9" s="24" t="s">
        <v>9</v>
      </c>
      <c r="D9" s="24" t="s">
        <v>10</v>
      </c>
      <c r="E9" s="24" t="s">
        <v>61</v>
      </c>
      <c r="F9" s="24" t="s">
        <v>62</v>
      </c>
      <c r="G9" s="24" t="s">
        <v>63</v>
      </c>
      <c r="H9" s="24" t="s">
        <v>64</v>
      </c>
      <c r="I9" s="24" t="s">
        <v>65</v>
      </c>
      <c r="J9" s="24" t="s">
        <v>66</v>
      </c>
      <c r="K9" s="24" t="s">
        <v>67</v>
      </c>
      <c r="L9" s="24" t="s">
        <v>68</v>
      </c>
    </row>
    <row r="10" spans="1:12" ht="15" thickBot="1">
      <c r="A10" s="25">
        <v>5</v>
      </c>
      <c r="B10" s="26">
        <f ca="1">NOW()</f>
        <v>40763.632964930555</v>
      </c>
      <c r="C10" s="27" t="str">
        <f>VLOOKUP(A10,员工薪资管理表,2,0)</f>
        <v>刘繁</v>
      </c>
      <c r="D10" s="27" t="str">
        <f>VLOOKUP(A10,员工薪资管理表,3,0)</f>
        <v>销售部</v>
      </c>
      <c r="E10" s="28">
        <f>VLOOKUP(A10,员工薪资管理表,4,0)</f>
        <v>4800</v>
      </c>
      <c r="F10" s="28">
        <f>VLOOKUP(A10,员工薪资管理表,5,0)</f>
        <v>4080</v>
      </c>
      <c r="G10" s="28">
        <f>VLOOKUP(A10,员工薪资管理表,6,0)</f>
        <v>500</v>
      </c>
      <c r="H10" s="28">
        <f>VLOOKUP(A10,员工薪资管理表,7,0)</f>
        <v>0</v>
      </c>
      <c r="I10" s="28">
        <f>VLOOKUP(A10,员工薪资管理表,8,0)</f>
        <v>9380</v>
      </c>
      <c r="J10" s="28">
        <f>VLOOKUP(A10,员工薪资管理表,9,0)</f>
        <v>0</v>
      </c>
      <c r="K10" s="28">
        <f>VLOOKUP(A10,员工薪资管理表,10,0)</f>
        <v>300</v>
      </c>
      <c r="L10" s="28">
        <f>VLOOKUP(A10,员工薪资管理表,11,0)</f>
        <v>9080</v>
      </c>
    </row>
    <row r="11" spans="1:12" ht="15" thickTop="1">
      <c r="A11" s="24" t="s">
        <v>8</v>
      </c>
      <c r="B11" s="24" t="s">
        <v>69</v>
      </c>
      <c r="C11" s="24" t="s">
        <v>9</v>
      </c>
      <c r="D11" s="24" t="s">
        <v>10</v>
      </c>
      <c r="E11" s="24" t="s">
        <v>61</v>
      </c>
      <c r="F11" s="24" t="s">
        <v>62</v>
      </c>
      <c r="G11" s="24" t="s">
        <v>63</v>
      </c>
      <c r="H11" s="24" t="s">
        <v>64</v>
      </c>
      <c r="I11" s="24" t="s">
        <v>65</v>
      </c>
      <c r="J11" s="24" t="s">
        <v>66</v>
      </c>
      <c r="K11" s="24" t="s">
        <v>67</v>
      </c>
      <c r="L11" s="24" t="s">
        <v>68</v>
      </c>
    </row>
    <row r="12" spans="1:12" ht="15" thickBot="1">
      <c r="A12" s="25">
        <v>6</v>
      </c>
      <c r="B12" s="26">
        <f ca="1">NOW()</f>
        <v>40763.632964930555</v>
      </c>
      <c r="C12" s="27" t="str">
        <f>VLOOKUP(A12,员工薪资管理表,2,0)</f>
        <v>袁锦辉</v>
      </c>
      <c r="D12" s="27" t="str">
        <f>VLOOKUP(A12,员工薪资管理表,3,0)</f>
        <v>销售部</v>
      </c>
      <c r="E12" s="28">
        <f>VLOOKUP(A12,员工薪资管理表,4,0)</f>
        <v>3700</v>
      </c>
      <c r="F12" s="28">
        <f>VLOOKUP(A12,员工薪资管理表,5,0)</f>
        <v>0</v>
      </c>
      <c r="G12" s="28">
        <f>VLOOKUP(A12,员工薪资管理表,6,0)</f>
        <v>500</v>
      </c>
      <c r="H12" s="28">
        <f>VLOOKUP(A12,员工薪资管理表,7,0)</f>
        <v>62</v>
      </c>
      <c r="I12" s="28">
        <f>VLOOKUP(A12,员工薪资管理表,8,0)</f>
        <v>4138</v>
      </c>
      <c r="J12" s="28">
        <f>VLOOKUP(A12,员工薪资管理表,9,0)</f>
        <v>0</v>
      </c>
      <c r="K12" s="28">
        <f>VLOOKUP(A12,员工薪资管理表,10,0)</f>
        <v>300</v>
      </c>
      <c r="L12" s="28">
        <f>VLOOKUP(A12,员工薪资管理表,11,0)</f>
        <v>3838</v>
      </c>
    </row>
    <row r="13" spans="1:12" ht="15" thickTop="1">
      <c r="A13" s="24" t="s">
        <v>8</v>
      </c>
      <c r="B13" s="24" t="s">
        <v>69</v>
      </c>
      <c r="C13" s="24" t="s">
        <v>9</v>
      </c>
      <c r="D13" s="24" t="s">
        <v>10</v>
      </c>
      <c r="E13" s="24" t="s">
        <v>61</v>
      </c>
      <c r="F13" s="24" t="s">
        <v>62</v>
      </c>
      <c r="G13" s="24" t="s">
        <v>63</v>
      </c>
      <c r="H13" s="24" t="s">
        <v>64</v>
      </c>
      <c r="I13" s="24" t="s">
        <v>65</v>
      </c>
      <c r="J13" s="24" t="s">
        <v>66</v>
      </c>
      <c r="K13" s="24" t="s">
        <v>67</v>
      </c>
      <c r="L13" s="24" t="s">
        <v>68</v>
      </c>
    </row>
    <row r="14" spans="1:12" ht="15" thickBot="1">
      <c r="A14" s="25">
        <v>7</v>
      </c>
      <c r="B14" s="26">
        <f ca="1">NOW()</f>
        <v>40763.632964930555</v>
      </c>
      <c r="C14" s="27" t="str">
        <f>VLOOKUP(A14,员工薪资管理表,2,0)</f>
        <v>贺华</v>
      </c>
      <c r="D14" s="27" t="str">
        <f>VLOOKUP(A14,员工薪资管理表,3,0)</f>
        <v>销售部</v>
      </c>
      <c r="E14" s="28">
        <f>VLOOKUP(A14,员工薪资管理表,4,0)</f>
        <v>3700</v>
      </c>
      <c r="F14" s="28">
        <f>VLOOKUP(A14,员工薪资管理表,5,0)</f>
        <v>12000</v>
      </c>
      <c r="G14" s="28">
        <f>VLOOKUP(A14,员工薪资管理表,6,0)</f>
        <v>500</v>
      </c>
      <c r="H14" s="28">
        <f>VLOOKUP(A14,员工薪资管理表,7,0)</f>
        <v>0</v>
      </c>
      <c r="I14" s="28">
        <f>VLOOKUP(A14,员工薪资管理表,8,0)</f>
        <v>16200</v>
      </c>
      <c r="J14" s="28">
        <f>VLOOKUP(A14,员工薪资管理表,9,0)</f>
        <v>1620</v>
      </c>
      <c r="K14" s="28">
        <f>VLOOKUP(A14,员工薪资管理表,10,0)</f>
        <v>300</v>
      </c>
      <c r="L14" s="28">
        <f>VLOOKUP(A14,员工薪资管理表,11,0)</f>
        <v>14280</v>
      </c>
    </row>
    <row r="15" spans="1:12" ht="15" thickTop="1">
      <c r="A15" s="24" t="s">
        <v>8</v>
      </c>
      <c r="B15" s="24" t="s">
        <v>69</v>
      </c>
      <c r="C15" s="24" t="s">
        <v>9</v>
      </c>
      <c r="D15" s="24" t="s">
        <v>10</v>
      </c>
      <c r="E15" s="24" t="s">
        <v>61</v>
      </c>
      <c r="F15" s="24" t="s">
        <v>62</v>
      </c>
      <c r="G15" s="24" t="s">
        <v>63</v>
      </c>
      <c r="H15" s="24" t="s">
        <v>64</v>
      </c>
      <c r="I15" s="24" t="s">
        <v>65</v>
      </c>
      <c r="J15" s="24" t="s">
        <v>66</v>
      </c>
      <c r="K15" s="24" t="s">
        <v>67</v>
      </c>
      <c r="L15" s="24" t="s">
        <v>68</v>
      </c>
    </row>
    <row r="16" spans="1:12" ht="15" thickBot="1">
      <c r="A16" s="25">
        <v>8</v>
      </c>
      <c r="B16" s="26">
        <f ca="1">NOW()</f>
        <v>40763.632964930555</v>
      </c>
      <c r="C16" s="27" t="str">
        <f>VLOOKUP(A16,员工薪资管理表,2,0)</f>
        <v>钟兵</v>
      </c>
      <c r="D16" s="27" t="str">
        <f>VLOOKUP(A16,员工薪资管理表,3,0)</f>
        <v>销售部</v>
      </c>
      <c r="E16" s="28">
        <f>VLOOKUP(A16,员工薪资管理表,4,0)</f>
        <v>3700</v>
      </c>
      <c r="F16" s="28">
        <f>VLOOKUP(A16,员工薪资管理表,5,0)</f>
        <v>13200</v>
      </c>
      <c r="G16" s="28">
        <f>VLOOKUP(A16,员工薪资管理表,6,0)</f>
        <v>500</v>
      </c>
      <c r="H16" s="28">
        <f>VLOOKUP(A16,员工薪资管理表,7,0)</f>
        <v>25</v>
      </c>
      <c r="I16" s="28">
        <f>VLOOKUP(A16,员工薪资管理表,8,0)</f>
        <v>17375</v>
      </c>
      <c r="J16" s="28">
        <f>VLOOKUP(A16,员工薪资管理表,9,0)</f>
        <v>1737.5</v>
      </c>
      <c r="K16" s="28">
        <f>VLOOKUP(A16,员工薪资管理表,10,0)</f>
        <v>300</v>
      </c>
      <c r="L16" s="28">
        <f>VLOOKUP(A16,员工薪资管理表,11,0)</f>
        <v>15337.5</v>
      </c>
    </row>
    <row r="17" spans="1:12" ht="15" thickTop="1">
      <c r="A17" s="24" t="s">
        <v>8</v>
      </c>
      <c r="B17" s="24" t="s">
        <v>69</v>
      </c>
      <c r="C17" s="24" t="s">
        <v>9</v>
      </c>
      <c r="D17" s="24" t="s">
        <v>10</v>
      </c>
      <c r="E17" s="24" t="s">
        <v>61</v>
      </c>
      <c r="F17" s="24" t="s">
        <v>62</v>
      </c>
      <c r="G17" s="24" t="s">
        <v>63</v>
      </c>
      <c r="H17" s="24" t="s">
        <v>64</v>
      </c>
      <c r="I17" s="24" t="s">
        <v>65</v>
      </c>
      <c r="J17" s="24" t="s">
        <v>66</v>
      </c>
      <c r="K17" s="24" t="s">
        <v>67</v>
      </c>
      <c r="L17" s="24" t="s">
        <v>68</v>
      </c>
    </row>
    <row r="18" spans="1:12" ht="15" thickBot="1">
      <c r="A18" s="25">
        <v>9</v>
      </c>
      <c r="B18" s="26">
        <f ca="1">NOW()</f>
        <v>40763.632964930555</v>
      </c>
      <c r="C18" s="27" t="str">
        <f>VLOOKUP(A18,员工薪资管理表,2,0)</f>
        <v>丁芬</v>
      </c>
      <c r="D18" s="27" t="str">
        <f>VLOOKUP(A18,员工薪资管理表,3,0)</f>
        <v>销售部</v>
      </c>
      <c r="E18" s="28">
        <f>VLOOKUP(A18,员工薪资管理表,4,0)</f>
        <v>3700</v>
      </c>
      <c r="F18" s="28">
        <f>VLOOKUP(A18,员工薪资管理表,5,0)</f>
        <v>1200</v>
      </c>
      <c r="G18" s="28">
        <f>VLOOKUP(A18,员工薪资管理表,6,0)</f>
        <v>500</v>
      </c>
      <c r="H18" s="28">
        <f>VLOOKUP(A18,员工薪资管理表,7,0)</f>
        <v>0</v>
      </c>
      <c r="I18" s="28">
        <f>VLOOKUP(A18,员工薪资管理表,8,0)</f>
        <v>5400</v>
      </c>
      <c r="J18" s="28">
        <f>VLOOKUP(A18,员工薪资管理表,9,0)</f>
        <v>0</v>
      </c>
      <c r="K18" s="28">
        <f>VLOOKUP(A18,员工薪资管理表,10,0)</f>
        <v>300</v>
      </c>
      <c r="L18" s="28">
        <f>VLOOKUP(A18,员工薪资管理表,11,0)</f>
        <v>5100</v>
      </c>
    </row>
    <row r="19" spans="1:12" ht="15" thickTop="1">
      <c r="A19" s="24" t="s">
        <v>8</v>
      </c>
      <c r="B19" s="24" t="s">
        <v>69</v>
      </c>
      <c r="C19" s="24" t="s">
        <v>9</v>
      </c>
      <c r="D19" s="24" t="s">
        <v>10</v>
      </c>
      <c r="E19" s="24" t="s">
        <v>61</v>
      </c>
      <c r="F19" s="24" t="s">
        <v>62</v>
      </c>
      <c r="G19" s="24" t="s">
        <v>63</v>
      </c>
      <c r="H19" s="24" t="s">
        <v>64</v>
      </c>
      <c r="I19" s="24" t="s">
        <v>65</v>
      </c>
      <c r="J19" s="24" t="s">
        <v>66</v>
      </c>
      <c r="K19" s="24" t="s">
        <v>67</v>
      </c>
      <c r="L19" s="24" t="s">
        <v>68</v>
      </c>
    </row>
    <row r="20" spans="1:12" ht="15" thickBot="1">
      <c r="A20" s="25">
        <v>10</v>
      </c>
      <c r="B20" s="26">
        <f ca="1">NOW()</f>
        <v>40763.632964930555</v>
      </c>
      <c r="C20" s="27" t="str">
        <f>VLOOKUP(A20,员工薪资管理表,2,0)</f>
        <v>程静</v>
      </c>
      <c r="D20" s="27" t="str">
        <f>VLOOKUP(A20,员工薪资管理表,3,0)</f>
        <v>销售部</v>
      </c>
      <c r="E20" s="28">
        <f>VLOOKUP(A20,员工薪资管理表,4,0)</f>
        <v>3900</v>
      </c>
      <c r="F20" s="28">
        <f>VLOOKUP(A20,员工薪资管理表,5,0)</f>
        <v>1200</v>
      </c>
      <c r="G20" s="28">
        <f>VLOOKUP(A20,员工薪资管理表,6,0)</f>
        <v>400</v>
      </c>
      <c r="H20" s="28">
        <f>VLOOKUP(A20,员工薪资管理表,7,0)</f>
        <v>0</v>
      </c>
      <c r="I20" s="28">
        <f>VLOOKUP(A20,员工薪资管理表,8,0)</f>
        <v>5500</v>
      </c>
      <c r="J20" s="28">
        <f>VLOOKUP(A20,员工薪资管理表,9,0)</f>
        <v>0</v>
      </c>
      <c r="K20" s="28">
        <f>VLOOKUP(A20,员工薪资管理表,10,0)</f>
        <v>300</v>
      </c>
      <c r="L20" s="28">
        <f>VLOOKUP(A20,员工薪资管理表,11,0)</f>
        <v>5200</v>
      </c>
    </row>
    <row r="21" spans="1:12" ht="15" thickTop="1">
      <c r="A21" s="24" t="s">
        <v>8</v>
      </c>
      <c r="B21" s="24" t="s">
        <v>69</v>
      </c>
      <c r="C21" s="24" t="s">
        <v>9</v>
      </c>
      <c r="D21" s="24" t="s">
        <v>10</v>
      </c>
      <c r="E21" s="24" t="s">
        <v>61</v>
      </c>
      <c r="F21" s="24" t="s">
        <v>62</v>
      </c>
      <c r="G21" s="24" t="s">
        <v>63</v>
      </c>
      <c r="H21" s="24" t="s">
        <v>64</v>
      </c>
      <c r="I21" s="24" t="s">
        <v>65</v>
      </c>
      <c r="J21" s="24" t="s">
        <v>66</v>
      </c>
      <c r="K21" s="24" t="s">
        <v>67</v>
      </c>
      <c r="L21" s="24" t="s">
        <v>68</v>
      </c>
    </row>
    <row r="22" spans="1:12" ht="15" thickBot="1">
      <c r="A22" s="25">
        <v>11</v>
      </c>
      <c r="B22" s="26">
        <f ca="1">NOW()</f>
        <v>40763.632964930555</v>
      </c>
      <c r="C22" s="27" t="str">
        <f>VLOOKUP(A22,员工薪资管理表,2,0)</f>
        <v>刘健</v>
      </c>
      <c r="D22" s="27" t="str">
        <f>VLOOKUP(A22,员工薪资管理表,3,0)</f>
        <v>销售部</v>
      </c>
      <c r="E22" s="28">
        <f>VLOOKUP(A22,员工薪资管理表,4,0)</f>
        <v>3000</v>
      </c>
      <c r="F22" s="28">
        <f>VLOOKUP(A22,员工薪资管理表,5,0)</f>
        <v>1800</v>
      </c>
      <c r="G22" s="28">
        <f>VLOOKUP(A22,员工薪资管理表,6,0)</f>
        <v>400</v>
      </c>
      <c r="H22" s="28">
        <f>VLOOKUP(A22,员工薪资管理表,7,0)</f>
        <v>100</v>
      </c>
      <c r="I22" s="28">
        <f>VLOOKUP(A22,员工薪资管理表,8,0)</f>
        <v>5100</v>
      </c>
      <c r="J22" s="28">
        <f>VLOOKUP(A22,员工薪资管理表,9,0)</f>
        <v>0</v>
      </c>
      <c r="K22" s="28">
        <f>VLOOKUP(A22,员工薪资管理表,10,0)</f>
        <v>300</v>
      </c>
      <c r="L22" s="28">
        <f>VLOOKUP(A22,员工薪资管理表,11,0)</f>
        <v>4800</v>
      </c>
    </row>
    <row r="23" spans="1:12" ht="15" thickTop="1">
      <c r="A23" s="24" t="s">
        <v>8</v>
      </c>
      <c r="B23" s="24" t="s">
        <v>69</v>
      </c>
      <c r="C23" s="24" t="s">
        <v>9</v>
      </c>
      <c r="D23" s="24" t="s">
        <v>10</v>
      </c>
      <c r="E23" s="24" t="s">
        <v>61</v>
      </c>
      <c r="F23" s="24" t="s">
        <v>62</v>
      </c>
      <c r="G23" s="24" t="s">
        <v>63</v>
      </c>
      <c r="H23" s="24" t="s">
        <v>64</v>
      </c>
      <c r="I23" s="24" t="s">
        <v>65</v>
      </c>
      <c r="J23" s="24" t="s">
        <v>66</v>
      </c>
      <c r="K23" s="24" t="s">
        <v>67</v>
      </c>
      <c r="L23" s="24" t="s">
        <v>68</v>
      </c>
    </row>
    <row r="24" spans="1:12" ht="15" thickBot="1">
      <c r="A24" s="25">
        <v>12</v>
      </c>
      <c r="B24" s="26">
        <f ca="1">NOW()</f>
        <v>40763.632964930555</v>
      </c>
      <c r="C24" s="27" t="str">
        <f>VLOOKUP(A24,员工薪资管理表,2,0)</f>
        <v>苏江</v>
      </c>
      <c r="D24" s="27" t="str">
        <f>VLOOKUP(A24,员工薪资管理表,3,0)</f>
        <v>销售部</v>
      </c>
      <c r="E24" s="28">
        <f>VLOOKUP(A24,员工薪资管理表,4,0)</f>
        <v>3000</v>
      </c>
      <c r="F24" s="28">
        <f>VLOOKUP(A24,员工薪资管理表,5,0)</f>
        <v>14760</v>
      </c>
      <c r="G24" s="28">
        <f>VLOOKUP(A24,员工薪资管理表,6,0)</f>
        <v>400</v>
      </c>
      <c r="H24" s="28">
        <f>VLOOKUP(A24,员工薪资管理表,7,0)</f>
        <v>0</v>
      </c>
      <c r="I24" s="28">
        <f>VLOOKUP(A24,员工薪资管理表,8,0)</f>
        <v>18160</v>
      </c>
      <c r="J24" s="28">
        <f>VLOOKUP(A24,员工薪资管理表,9,0)</f>
        <v>1816</v>
      </c>
      <c r="K24" s="28">
        <f>VLOOKUP(A24,员工薪资管理表,10,0)</f>
        <v>300</v>
      </c>
      <c r="L24" s="28">
        <f>VLOOKUP(A24,员工薪资管理表,11,0)</f>
        <v>16044</v>
      </c>
    </row>
    <row r="25" spans="1:12" ht="15" thickTop="1">
      <c r="A25" s="24" t="s">
        <v>8</v>
      </c>
      <c r="B25" s="24" t="s">
        <v>69</v>
      </c>
      <c r="C25" s="24" t="s">
        <v>9</v>
      </c>
      <c r="D25" s="24" t="s">
        <v>10</v>
      </c>
      <c r="E25" s="24" t="s">
        <v>61</v>
      </c>
      <c r="F25" s="24" t="s">
        <v>62</v>
      </c>
      <c r="G25" s="24" t="s">
        <v>63</v>
      </c>
      <c r="H25" s="24" t="s">
        <v>64</v>
      </c>
      <c r="I25" s="24" t="s">
        <v>65</v>
      </c>
      <c r="J25" s="24" t="s">
        <v>66</v>
      </c>
      <c r="K25" s="24" t="s">
        <v>67</v>
      </c>
      <c r="L25" s="24" t="s">
        <v>68</v>
      </c>
    </row>
    <row r="26" spans="1:12" ht="15" thickBot="1">
      <c r="A26" s="25">
        <v>13</v>
      </c>
      <c r="B26" s="26">
        <f ca="1">NOW()</f>
        <v>40763.632964930555</v>
      </c>
      <c r="C26" s="27" t="str">
        <f>VLOOKUP(A26,员工薪资管理表,2,0)</f>
        <v>廖嘉</v>
      </c>
      <c r="D26" s="27" t="str">
        <f>VLOOKUP(A26,员工薪资管理表,3,0)</f>
        <v>销售部</v>
      </c>
      <c r="E26" s="28">
        <f>VLOOKUP(A26,员工薪资管理表,4,0)</f>
        <v>3000</v>
      </c>
      <c r="F26" s="28">
        <f>VLOOKUP(A26,员工薪资管理表,5,0)</f>
        <v>5200</v>
      </c>
      <c r="G26" s="28">
        <f>VLOOKUP(A26,员工薪资管理表,6,0)</f>
        <v>400</v>
      </c>
      <c r="H26" s="28">
        <f>VLOOKUP(A26,员工薪资管理表,7,0)</f>
        <v>0</v>
      </c>
      <c r="I26" s="28">
        <f>VLOOKUP(A26,员工薪资管理表,8,0)</f>
        <v>8600</v>
      </c>
      <c r="J26" s="28">
        <f>VLOOKUP(A26,员工薪资管理表,9,0)</f>
        <v>0</v>
      </c>
      <c r="K26" s="28">
        <f>VLOOKUP(A26,员工薪资管理表,10,0)</f>
        <v>300</v>
      </c>
      <c r="L26" s="28">
        <f>VLOOKUP(A26,员工薪资管理表,11,0)</f>
        <v>8300</v>
      </c>
    </row>
    <row r="27" spans="1:12" ht="15" thickTop="1">
      <c r="A27" s="24" t="s">
        <v>8</v>
      </c>
      <c r="B27" s="24" t="s">
        <v>69</v>
      </c>
      <c r="C27" s="24" t="s">
        <v>9</v>
      </c>
      <c r="D27" s="24" t="s">
        <v>10</v>
      </c>
      <c r="E27" s="24" t="s">
        <v>61</v>
      </c>
      <c r="F27" s="24" t="s">
        <v>62</v>
      </c>
      <c r="G27" s="24" t="s">
        <v>63</v>
      </c>
      <c r="H27" s="24" t="s">
        <v>64</v>
      </c>
      <c r="I27" s="24" t="s">
        <v>65</v>
      </c>
      <c r="J27" s="24" t="s">
        <v>66</v>
      </c>
      <c r="K27" s="24" t="s">
        <v>67</v>
      </c>
      <c r="L27" s="24" t="s">
        <v>68</v>
      </c>
    </row>
    <row r="28" spans="1:12" ht="15" thickBot="1">
      <c r="A28" s="25">
        <v>14</v>
      </c>
      <c r="B28" s="26">
        <f ca="1">NOW()</f>
        <v>40763.632964930555</v>
      </c>
      <c r="C28" s="27" t="str">
        <f>VLOOKUP(A28,员工薪资管理表,2,0)</f>
        <v>刘佳</v>
      </c>
      <c r="D28" s="27" t="str">
        <f>VLOOKUP(A28,员工薪资管理表,3,0)</f>
        <v>销售部</v>
      </c>
      <c r="E28" s="28">
        <f>VLOOKUP(A28,员工薪资管理表,4,0)</f>
        <v>3000</v>
      </c>
      <c r="F28" s="28">
        <f>VLOOKUP(A28,员工薪资管理表,5,0)</f>
        <v>880</v>
      </c>
      <c r="G28" s="28">
        <f>VLOOKUP(A28,员工薪资管理表,6,0)</f>
        <v>400</v>
      </c>
      <c r="H28" s="28">
        <f>VLOOKUP(A28,员工薪资管理表,7,0)</f>
        <v>30</v>
      </c>
      <c r="I28" s="28">
        <f>VLOOKUP(A28,员工薪资管理表,8,0)</f>
        <v>4250</v>
      </c>
      <c r="J28" s="28">
        <f>VLOOKUP(A28,员工薪资管理表,9,0)</f>
        <v>0</v>
      </c>
      <c r="K28" s="28">
        <f>VLOOKUP(A28,员工薪资管理表,10,0)</f>
        <v>300</v>
      </c>
      <c r="L28" s="28">
        <f>VLOOKUP(A28,员工薪资管理表,11,0)</f>
        <v>3950</v>
      </c>
    </row>
    <row r="29" spans="1:12" ht="15" thickTop="1">
      <c r="A29" s="24" t="s">
        <v>8</v>
      </c>
      <c r="B29" s="24" t="s">
        <v>69</v>
      </c>
      <c r="C29" s="24" t="s">
        <v>9</v>
      </c>
      <c r="D29" s="24" t="s">
        <v>10</v>
      </c>
      <c r="E29" s="24" t="s">
        <v>61</v>
      </c>
      <c r="F29" s="24" t="s">
        <v>62</v>
      </c>
      <c r="G29" s="24" t="s">
        <v>63</v>
      </c>
      <c r="H29" s="24" t="s">
        <v>64</v>
      </c>
      <c r="I29" s="24" t="s">
        <v>65</v>
      </c>
      <c r="J29" s="24" t="s">
        <v>66</v>
      </c>
      <c r="K29" s="24" t="s">
        <v>67</v>
      </c>
      <c r="L29" s="24" t="s">
        <v>68</v>
      </c>
    </row>
    <row r="30" spans="1:12" ht="15" thickBot="1">
      <c r="A30" s="25">
        <v>15</v>
      </c>
      <c r="B30" s="26">
        <f ca="1">NOW()</f>
        <v>40763.632964930555</v>
      </c>
      <c r="C30" s="27" t="str">
        <f>VLOOKUP(A30,员工薪资管理表,2,0)</f>
        <v>陈永</v>
      </c>
      <c r="D30" s="27" t="str">
        <f>VLOOKUP(A30,员工薪资管理表,3,0)</f>
        <v>销售部</v>
      </c>
      <c r="E30" s="28">
        <f>VLOOKUP(A30,员工薪资管理表,4,0)</f>
        <v>2850</v>
      </c>
      <c r="F30" s="28">
        <f>VLOOKUP(A30,员工薪资管理表,5,0)</f>
        <v>0</v>
      </c>
      <c r="G30" s="28">
        <f>VLOOKUP(A30,员工薪资管理表,6,0)</f>
        <v>450</v>
      </c>
      <c r="H30" s="28">
        <f>VLOOKUP(A30,员工薪资管理表,7,0)</f>
        <v>0</v>
      </c>
      <c r="I30" s="28">
        <f>VLOOKUP(A30,员工薪资管理表,8,0)</f>
        <v>3300</v>
      </c>
      <c r="J30" s="28">
        <f>VLOOKUP(A30,员工薪资管理表,9,0)</f>
        <v>0</v>
      </c>
      <c r="K30" s="28">
        <f>VLOOKUP(A30,员工薪资管理表,10,0)</f>
        <v>300</v>
      </c>
      <c r="L30" s="28">
        <f>VLOOKUP(A30,员工薪资管理表,11,0)</f>
        <v>3000</v>
      </c>
    </row>
    <row r="31" spans="1:12" ht="15" thickTop="1">
      <c r="A31" s="24" t="s">
        <v>8</v>
      </c>
      <c r="B31" s="24" t="s">
        <v>69</v>
      </c>
      <c r="C31" s="24" t="s">
        <v>9</v>
      </c>
      <c r="D31" s="24" t="s">
        <v>10</v>
      </c>
      <c r="E31" s="24" t="s">
        <v>61</v>
      </c>
      <c r="F31" s="24" t="s">
        <v>62</v>
      </c>
      <c r="G31" s="24" t="s">
        <v>63</v>
      </c>
      <c r="H31" s="24" t="s">
        <v>64</v>
      </c>
      <c r="I31" s="24" t="s">
        <v>65</v>
      </c>
      <c r="J31" s="24" t="s">
        <v>66</v>
      </c>
      <c r="K31" s="24" t="s">
        <v>67</v>
      </c>
      <c r="L31" s="24" t="s">
        <v>68</v>
      </c>
    </row>
    <row r="32" spans="1:12" ht="15" thickBot="1">
      <c r="A32" s="25">
        <v>16</v>
      </c>
      <c r="B32" s="26">
        <f ca="1">NOW()</f>
        <v>40763.632964930555</v>
      </c>
      <c r="C32" s="27" t="str">
        <f>VLOOKUP(A32,员工薪资管理表,2,0)</f>
        <v>周繁</v>
      </c>
      <c r="D32" s="27" t="str">
        <f>VLOOKUP(A32,员工薪资管理表,3,0)</f>
        <v>销售部</v>
      </c>
      <c r="E32" s="28">
        <f>VLOOKUP(A32,员工薪资管理表,4,0)</f>
        <v>3150</v>
      </c>
      <c r="F32" s="28">
        <f>VLOOKUP(A32,员工薪资管理表,5,0)</f>
        <v>6400</v>
      </c>
      <c r="G32" s="28">
        <f>VLOOKUP(A32,员工薪资管理表,6,0)</f>
        <v>450</v>
      </c>
      <c r="H32" s="28">
        <f>VLOOKUP(A32,员工薪资管理表,7,0)</f>
        <v>42</v>
      </c>
      <c r="I32" s="28">
        <f>VLOOKUP(A32,员工薪资管理表,8,0)</f>
        <v>9958</v>
      </c>
      <c r="J32" s="28">
        <f>VLOOKUP(A32,员工薪资管理表,9,0)</f>
        <v>0</v>
      </c>
      <c r="K32" s="28">
        <f>VLOOKUP(A32,员工薪资管理表,10,0)</f>
        <v>300</v>
      </c>
      <c r="L32" s="28">
        <f>VLOOKUP(A32,员工薪资管理表,11,0)</f>
        <v>9658</v>
      </c>
    </row>
    <row r="33" spans="1:12" ht="15" thickTop="1">
      <c r="A33" s="24" t="s">
        <v>8</v>
      </c>
      <c r="B33" s="24" t="s">
        <v>69</v>
      </c>
      <c r="C33" s="24" t="s">
        <v>9</v>
      </c>
      <c r="D33" s="24" t="s">
        <v>10</v>
      </c>
      <c r="E33" s="24" t="s">
        <v>61</v>
      </c>
      <c r="F33" s="24" t="s">
        <v>62</v>
      </c>
      <c r="G33" s="24" t="s">
        <v>63</v>
      </c>
      <c r="H33" s="24" t="s">
        <v>64</v>
      </c>
      <c r="I33" s="24" t="s">
        <v>65</v>
      </c>
      <c r="J33" s="24" t="s">
        <v>66</v>
      </c>
      <c r="K33" s="24" t="s">
        <v>67</v>
      </c>
      <c r="L33" s="24" t="s">
        <v>68</v>
      </c>
    </row>
    <row r="34" spans="1:12" ht="15" thickBot="1">
      <c r="A34" s="25">
        <v>17</v>
      </c>
      <c r="B34" s="26">
        <f ca="1">NOW()</f>
        <v>40763.632964930555</v>
      </c>
      <c r="C34" s="27" t="str">
        <f>VLOOKUP(A34,员工薪资管理表,2,0)</f>
        <v>周波</v>
      </c>
      <c r="D34" s="27" t="str">
        <f>VLOOKUP(A34,员工薪资管理表,3,0)</f>
        <v>销售部</v>
      </c>
      <c r="E34" s="28">
        <f>VLOOKUP(A34,员工薪资管理表,4,0)</f>
        <v>3150</v>
      </c>
      <c r="F34" s="28">
        <f>VLOOKUP(A34,员工薪资管理表,5,0)</f>
        <v>22200</v>
      </c>
      <c r="G34" s="28">
        <f>VLOOKUP(A34,员工薪资管理表,6,0)</f>
        <v>450</v>
      </c>
      <c r="H34" s="28">
        <f>VLOOKUP(A34,员工薪资管理表,7,0)</f>
        <v>21</v>
      </c>
      <c r="I34" s="28">
        <f>VLOOKUP(A34,员工薪资管理表,8,0)</f>
        <v>25779</v>
      </c>
      <c r="J34" s="28">
        <f>VLOOKUP(A34,员工薪资管理表,9,0)</f>
        <v>2577.9</v>
      </c>
      <c r="K34" s="28">
        <f>VLOOKUP(A34,员工薪资管理表,10,0)</f>
        <v>300</v>
      </c>
      <c r="L34" s="28">
        <f>VLOOKUP(A34,员工薪资管理表,11,0)</f>
        <v>22901.1</v>
      </c>
    </row>
    <row r="35" spans="1:12" ht="15" thickTop="1">
      <c r="A35" s="24" t="s">
        <v>8</v>
      </c>
      <c r="B35" s="24" t="s">
        <v>69</v>
      </c>
      <c r="C35" s="24" t="s">
        <v>9</v>
      </c>
      <c r="D35" s="24" t="s">
        <v>10</v>
      </c>
      <c r="E35" s="24" t="s">
        <v>61</v>
      </c>
      <c r="F35" s="24" t="s">
        <v>62</v>
      </c>
      <c r="G35" s="24" t="s">
        <v>63</v>
      </c>
      <c r="H35" s="24" t="s">
        <v>64</v>
      </c>
      <c r="I35" s="24" t="s">
        <v>65</v>
      </c>
      <c r="J35" s="24" t="s">
        <v>66</v>
      </c>
      <c r="K35" s="24" t="s">
        <v>67</v>
      </c>
      <c r="L35" s="24" t="s">
        <v>68</v>
      </c>
    </row>
    <row r="36" spans="1:12" ht="15" thickBot="1">
      <c r="A36" s="25">
        <v>18</v>
      </c>
      <c r="B36" s="26">
        <f ca="1">NOW()</f>
        <v>40763.632964930555</v>
      </c>
      <c r="C36" s="27" t="str">
        <f>VLOOKUP(A36,员工薪资管理表,2,0)</f>
        <v>熊亮</v>
      </c>
      <c r="D36" s="27" t="str">
        <f>VLOOKUP(A36,员工薪资管理表,3,0)</f>
        <v>销售部</v>
      </c>
      <c r="E36" s="28">
        <f>VLOOKUP(A36,员工薪资管理表,4,0)</f>
        <v>3150</v>
      </c>
      <c r="F36" s="28">
        <f>VLOOKUP(A36,员工薪资管理表,5,0)</f>
        <v>7200</v>
      </c>
      <c r="G36" s="28">
        <f>VLOOKUP(A36,员工薪资管理表,6,0)</f>
        <v>450</v>
      </c>
      <c r="H36" s="28">
        <f>VLOOKUP(A36,员工薪资管理表,7,0)</f>
        <v>105</v>
      </c>
      <c r="I36" s="28">
        <f>VLOOKUP(A36,员工薪资管理表,8,0)</f>
        <v>10695</v>
      </c>
      <c r="J36" s="28">
        <f>VLOOKUP(A36,员工薪资管理表,9,0)</f>
        <v>1069.5</v>
      </c>
      <c r="K36" s="28">
        <f>VLOOKUP(A36,员工薪资管理表,10,0)</f>
        <v>300</v>
      </c>
      <c r="L36" s="28">
        <f>VLOOKUP(A36,员工薪资管理表,11,0)</f>
        <v>9325.5</v>
      </c>
    </row>
    <row r="37" ht="15" thickTop="1"/>
    <row r="43" ht="14.25">
      <c r="L43" t="s">
        <v>58</v>
      </c>
    </row>
  </sheetData>
  <sheetProtection/>
  <printOptions/>
  <pageMargins left="0.75" right="0.75" top="1" bottom="1" header="0.5" footer="0.5"/>
  <pageSetup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2" sqref="A2:K2"/>
    </sheetView>
  </sheetViews>
  <sheetFormatPr defaultColWidth="9.00390625" defaultRowHeight="14.25"/>
  <cols>
    <col min="1" max="6" width="10.25390625" style="0" bestFit="1" customWidth="1"/>
    <col min="7" max="7" width="12.625" style="0" bestFit="1" customWidth="1"/>
    <col min="8" max="8" width="10.25390625" style="0" bestFit="1" customWidth="1"/>
    <col min="9" max="9" width="7.875" style="0" customWidth="1"/>
    <col min="10" max="10" width="7.50390625" style="0" customWidth="1"/>
    <col min="11" max="11" width="13.875" style="0" customWidth="1"/>
  </cols>
  <sheetData>
    <row r="1" spans="1:11" ht="27">
      <c r="A1" s="29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8.5">
      <c r="A2" s="21" t="s">
        <v>3</v>
      </c>
      <c r="B2" s="21" t="s">
        <v>4</v>
      </c>
      <c r="C2" s="21" t="s">
        <v>5</v>
      </c>
      <c r="D2" s="21" t="s">
        <v>46</v>
      </c>
      <c r="E2" s="21" t="s">
        <v>47</v>
      </c>
      <c r="F2" s="21" t="s">
        <v>48</v>
      </c>
      <c r="G2" s="21" t="s">
        <v>49</v>
      </c>
      <c r="H2" s="21" t="s">
        <v>50</v>
      </c>
      <c r="I2" s="21" t="s">
        <v>51</v>
      </c>
      <c r="J2" s="21" t="s">
        <v>52</v>
      </c>
      <c r="K2" s="21" t="s">
        <v>53</v>
      </c>
    </row>
    <row r="3" spans="1:11" ht="14.25">
      <c r="A3" s="12">
        <v>1</v>
      </c>
      <c r="B3" s="22" t="s">
        <v>17</v>
      </c>
      <c r="C3" s="22" t="s">
        <v>6</v>
      </c>
      <c r="D3" s="23">
        <f aca="true" t="shared" si="0" ref="D3:D20">VLOOKUP(A3,薪资记录,8,0)</f>
        <v>4600</v>
      </c>
      <c r="E3" s="23">
        <f aca="true" t="shared" si="1" ref="E3:E20">VLOOKUP(A3,业绩表,5,0)</f>
        <v>1720</v>
      </c>
      <c r="F3" s="23">
        <f aca="true" t="shared" si="2" ref="F3:F20">VLOOKUP(A3,福利表,4,0)</f>
        <v>600</v>
      </c>
      <c r="G3" s="23">
        <f aca="true" t="shared" si="3" ref="G3:G20">ROUND(D3/30*(VLOOKUP(A3,出勤统计,4,0)+VLOOKUP(A3,出勤统计,5,0)*0.2),0)</f>
        <v>153</v>
      </c>
      <c r="H3" s="23">
        <f>D3+E3+F3-G3</f>
        <v>6767</v>
      </c>
      <c r="I3" s="23">
        <f>IF(H3&gt;10000,H3*10%,0)</f>
        <v>0</v>
      </c>
      <c r="J3" s="23">
        <f aca="true" t="shared" si="4" ref="J3:J20">VLOOKUP(A3,福利表,5,0)</f>
        <v>300</v>
      </c>
      <c r="K3" s="23">
        <f>H3-I3-J3</f>
        <v>6467</v>
      </c>
    </row>
    <row r="4" spans="1:11" ht="14.25">
      <c r="A4" s="12">
        <v>2</v>
      </c>
      <c r="B4" s="22" t="s">
        <v>19</v>
      </c>
      <c r="C4" s="22" t="s">
        <v>6</v>
      </c>
      <c r="D4" s="23">
        <f t="shared" si="0"/>
        <v>5000</v>
      </c>
      <c r="E4" s="23">
        <f t="shared" si="1"/>
        <v>57000</v>
      </c>
      <c r="F4" s="23">
        <f t="shared" si="2"/>
        <v>800</v>
      </c>
      <c r="G4" s="23">
        <f t="shared" si="3"/>
        <v>0</v>
      </c>
      <c r="H4" s="23">
        <f aca="true" t="shared" si="5" ref="H4:H20">D4+E4+F4-G4</f>
        <v>62800</v>
      </c>
      <c r="I4" s="23">
        <f aca="true" t="shared" si="6" ref="I4:I20">IF(H4&gt;10000,H4*10%,0)</f>
        <v>6280</v>
      </c>
      <c r="J4" s="23">
        <f t="shared" si="4"/>
        <v>300</v>
      </c>
      <c r="K4" s="23">
        <f aca="true" t="shared" si="7" ref="K4:K20">H4-I4-J4</f>
        <v>56220</v>
      </c>
    </row>
    <row r="5" spans="1:11" ht="14.25">
      <c r="A5" s="12">
        <v>3</v>
      </c>
      <c r="B5" s="22" t="s">
        <v>20</v>
      </c>
      <c r="C5" s="22" t="s">
        <v>6</v>
      </c>
      <c r="D5" s="23">
        <f t="shared" si="0"/>
        <v>4600</v>
      </c>
      <c r="E5" s="23">
        <f t="shared" si="1"/>
        <v>5600</v>
      </c>
      <c r="F5" s="23">
        <f t="shared" si="2"/>
        <v>500</v>
      </c>
      <c r="G5" s="23">
        <f t="shared" si="3"/>
        <v>77</v>
      </c>
      <c r="H5" s="23">
        <f t="shared" si="5"/>
        <v>10623</v>
      </c>
      <c r="I5" s="23">
        <f t="shared" si="6"/>
        <v>1062.3</v>
      </c>
      <c r="J5" s="23">
        <f t="shared" si="4"/>
        <v>300</v>
      </c>
      <c r="K5" s="23">
        <f t="shared" si="7"/>
        <v>9260.7</v>
      </c>
    </row>
    <row r="6" spans="1:11" ht="14.25">
      <c r="A6" s="12">
        <v>4</v>
      </c>
      <c r="B6" s="22" t="s">
        <v>21</v>
      </c>
      <c r="C6" s="22" t="s">
        <v>6</v>
      </c>
      <c r="D6" s="23">
        <f t="shared" si="0"/>
        <v>4600</v>
      </c>
      <c r="E6" s="23">
        <f t="shared" si="1"/>
        <v>0</v>
      </c>
      <c r="F6" s="23">
        <f t="shared" si="2"/>
        <v>500</v>
      </c>
      <c r="G6" s="23">
        <f t="shared" si="3"/>
        <v>31</v>
      </c>
      <c r="H6" s="23">
        <f t="shared" si="5"/>
        <v>5069</v>
      </c>
      <c r="I6" s="23">
        <f t="shared" si="6"/>
        <v>0</v>
      </c>
      <c r="J6" s="23">
        <f t="shared" si="4"/>
        <v>300</v>
      </c>
      <c r="K6" s="23">
        <f t="shared" si="7"/>
        <v>4769</v>
      </c>
    </row>
    <row r="7" spans="1:11" ht="14.25">
      <c r="A7" s="12">
        <v>5</v>
      </c>
      <c r="B7" s="22" t="s">
        <v>22</v>
      </c>
      <c r="C7" s="22" t="s">
        <v>6</v>
      </c>
      <c r="D7" s="23">
        <f t="shared" si="0"/>
        <v>4800</v>
      </c>
      <c r="E7" s="23">
        <f t="shared" si="1"/>
        <v>4080</v>
      </c>
      <c r="F7" s="23">
        <f t="shared" si="2"/>
        <v>500</v>
      </c>
      <c r="G7" s="23">
        <f t="shared" si="3"/>
        <v>0</v>
      </c>
      <c r="H7" s="23">
        <f t="shared" si="5"/>
        <v>9380</v>
      </c>
      <c r="I7" s="23">
        <f t="shared" si="6"/>
        <v>0</v>
      </c>
      <c r="J7" s="23">
        <f t="shared" si="4"/>
        <v>300</v>
      </c>
      <c r="K7" s="23">
        <f t="shared" si="7"/>
        <v>9080</v>
      </c>
    </row>
    <row r="8" spans="1:11" ht="14.25">
      <c r="A8" s="12">
        <v>6</v>
      </c>
      <c r="B8" s="22" t="s">
        <v>23</v>
      </c>
      <c r="C8" s="22" t="s">
        <v>6</v>
      </c>
      <c r="D8" s="23">
        <f t="shared" si="0"/>
        <v>3700</v>
      </c>
      <c r="E8" s="23">
        <f t="shared" si="1"/>
        <v>0</v>
      </c>
      <c r="F8" s="23">
        <f t="shared" si="2"/>
        <v>500</v>
      </c>
      <c r="G8" s="23">
        <f t="shared" si="3"/>
        <v>62</v>
      </c>
      <c r="H8" s="23">
        <f t="shared" si="5"/>
        <v>4138</v>
      </c>
      <c r="I8" s="23">
        <f t="shared" si="6"/>
        <v>0</v>
      </c>
      <c r="J8" s="23">
        <f t="shared" si="4"/>
        <v>300</v>
      </c>
      <c r="K8" s="23">
        <f t="shared" si="7"/>
        <v>3838</v>
      </c>
    </row>
    <row r="9" spans="1:11" ht="14.25">
      <c r="A9" s="12">
        <v>7</v>
      </c>
      <c r="B9" s="22" t="s">
        <v>24</v>
      </c>
      <c r="C9" s="22" t="s">
        <v>6</v>
      </c>
      <c r="D9" s="23">
        <f t="shared" si="0"/>
        <v>3700</v>
      </c>
      <c r="E9" s="23">
        <f t="shared" si="1"/>
        <v>12000</v>
      </c>
      <c r="F9" s="23">
        <f t="shared" si="2"/>
        <v>500</v>
      </c>
      <c r="G9" s="23">
        <f t="shared" si="3"/>
        <v>0</v>
      </c>
      <c r="H9" s="23">
        <f t="shared" si="5"/>
        <v>16200</v>
      </c>
      <c r="I9" s="23">
        <f t="shared" si="6"/>
        <v>1620</v>
      </c>
      <c r="J9" s="23">
        <f t="shared" si="4"/>
        <v>300</v>
      </c>
      <c r="K9" s="23">
        <f t="shared" si="7"/>
        <v>14280</v>
      </c>
    </row>
    <row r="10" spans="1:11" ht="14.25">
      <c r="A10" s="12">
        <v>8</v>
      </c>
      <c r="B10" s="22" t="s">
        <v>25</v>
      </c>
      <c r="C10" s="22" t="s">
        <v>6</v>
      </c>
      <c r="D10" s="23">
        <f t="shared" si="0"/>
        <v>3700</v>
      </c>
      <c r="E10" s="23">
        <f t="shared" si="1"/>
        <v>13200</v>
      </c>
      <c r="F10" s="23">
        <f t="shared" si="2"/>
        <v>500</v>
      </c>
      <c r="G10" s="23">
        <f t="shared" si="3"/>
        <v>25</v>
      </c>
      <c r="H10" s="23">
        <f t="shared" si="5"/>
        <v>17375</v>
      </c>
      <c r="I10" s="23">
        <f t="shared" si="6"/>
        <v>1737.5</v>
      </c>
      <c r="J10" s="23">
        <f t="shared" si="4"/>
        <v>300</v>
      </c>
      <c r="K10" s="23">
        <f t="shared" si="7"/>
        <v>15337.5</v>
      </c>
    </row>
    <row r="11" spans="1:11" ht="14.25">
      <c r="A11" s="12">
        <v>9</v>
      </c>
      <c r="B11" s="22" t="s">
        <v>26</v>
      </c>
      <c r="C11" s="22" t="s">
        <v>6</v>
      </c>
      <c r="D11" s="23">
        <f t="shared" si="0"/>
        <v>3700</v>
      </c>
      <c r="E11" s="23">
        <f t="shared" si="1"/>
        <v>1200</v>
      </c>
      <c r="F11" s="23">
        <f t="shared" si="2"/>
        <v>500</v>
      </c>
      <c r="G11" s="23">
        <f t="shared" si="3"/>
        <v>0</v>
      </c>
      <c r="H11" s="23">
        <f t="shared" si="5"/>
        <v>5400</v>
      </c>
      <c r="I11" s="23">
        <f t="shared" si="6"/>
        <v>0</v>
      </c>
      <c r="J11" s="23">
        <f t="shared" si="4"/>
        <v>300</v>
      </c>
      <c r="K11" s="23">
        <f t="shared" si="7"/>
        <v>5100</v>
      </c>
    </row>
    <row r="12" spans="1:11" ht="14.25">
      <c r="A12" s="12">
        <v>10</v>
      </c>
      <c r="B12" s="22" t="s">
        <v>27</v>
      </c>
      <c r="C12" s="22" t="s">
        <v>6</v>
      </c>
      <c r="D12" s="23">
        <f t="shared" si="0"/>
        <v>3900</v>
      </c>
      <c r="E12" s="23">
        <f t="shared" si="1"/>
        <v>1200</v>
      </c>
      <c r="F12" s="23">
        <f t="shared" si="2"/>
        <v>400</v>
      </c>
      <c r="G12" s="23">
        <f t="shared" si="3"/>
        <v>0</v>
      </c>
      <c r="H12" s="23">
        <f t="shared" si="5"/>
        <v>5500</v>
      </c>
      <c r="I12" s="23">
        <f t="shared" si="6"/>
        <v>0</v>
      </c>
      <c r="J12" s="23">
        <f t="shared" si="4"/>
        <v>300</v>
      </c>
      <c r="K12" s="23">
        <f t="shared" si="7"/>
        <v>5200</v>
      </c>
    </row>
    <row r="13" spans="1:11" ht="14.25">
      <c r="A13" s="12">
        <v>11</v>
      </c>
      <c r="B13" s="22" t="s">
        <v>28</v>
      </c>
      <c r="C13" s="22" t="s">
        <v>6</v>
      </c>
      <c r="D13" s="23">
        <f t="shared" si="0"/>
        <v>3000</v>
      </c>
      <c r="E13" s="23">
        <f t="shared" si="1"/>
        <v>1800</v>
      </c>
      <c r="F13" s="23">
        <f t="shared" si="2"/>
        <v>400</v>
      </c>
      <c r="G13" s="23">
        <f t="shared" si="3"/>
        <v>100</v>
      </c>
      <c r="H13" s="23">
        <f t="shared" si="5"/>
        <v>5100</v>
      </c>
      <c r="I13" s="23">
        <f t="shared" si="6"/>
        <v>0</v>
      </c>
      <c r="J13" s="23">
        <f t="shared" si="4"/>
        <v>300</v>
      </c>
      <c r="K13" s="23">
        <f t="shared" si="7"/>
        <v>4800</v>
      </c>
    </row>
    <row r="14" spans="1:11" ht="14.25">
      <c r="A14" s="12">
        <v>12</v>
      </c>
      <c r="B14" s="22" t="s">
        <v>29</v>
      </c>
      <c r="C14" s="22" t="s">
        <v>6</v>
      </c>
      <c r="D14" s="23">
        <f t="shared" si="0"/>
        <v>3000</v>
      </c>
      <c r="E14" s="23">
        <f t="shared" si="1"/>
        <v>14760</v>
      </c>
      <c r="F14" s="23">
        <f t="shared" si="2"/>
        <v>400</v>
      </c>
      <c r="G14" s="23">
        <f t="shared" si="3"/>
        <v>0</v>
      </c>
      <c r="H14" s="23">
        <f t="shared" si="5"/>
        <v>18160</v>
      </c>
      <c r="I14" s="23">
        <f t="shared" si="6"/>
        <v>1816</v>
      </c>
      <c r="J14" s="23">
        <f t="shared" si="4"/>
        <v>300</v>
      </c>
      <c r="K14" s="23">
        <f t="shared" si="7"/>
        <v>16044</v>
      </c>
    </row>
    <row r="15" spans="1:11" ht="14.25">
      <c r="A15" s="12">
        <v>13</v>
      </c>
      <c r="B15" s="22" t="s">
        <v>30</v>
      </c>
      <c r="C15" s="22" t="s">
        <v>6</v>
      </c>
      <c r="D15" s="23">
        <f t="shared" si="0"/>
        <v>3000</v>
      </c>
      <c r="E15" s="23">
        <f t="shared" si="1"/>
        <v>5200</v>
      </c>
      <c r="F15" s="23">
        <f t="shared" si="2"/>
        <v>400</v>
      </c>
      <c r="G15" s="23">
        <f t="shared" si="3"/>
        <v>0</v>
      </c>
      <c r="H15" s="23">
        <f t="shared" si="5"/>
        <v>8600</v>
      </c>
      <c r="I15" s="23">
        <f t="shared" si="6"/>
        <v>0</v>
      </c>
      <c r="J15" s="23">
        <f t="shared" si="4"/>
        <v>300</v>
      </c>
      <c r="K15" s="23">
        <f t="shared" si="7"/>
        <v>8300</v>
      </c>
    </row>
    <row r="16" spans="1:11" ht="14.25">
      <c r="A16" s="12">
        <v>14</v>
      </c>
      <c r="B16" s="22" t="s">
        <v>31</v>
      </c>
      <c r="C16" s="22" t="s">
        <v>6</v>
      </c>
      <c r="D16" s="23">
        <f t="shared" si="0"/>
        <v>3000</v>
      </c>
      <c r="E16" s="23">
        <f t="shared" si="1"/>
        <v>880</v>
      </c>
      <c r="F16" s="23">
        <f t="shared" si="2"/>
        <v>400</v>
      </c>
      <c r="G16" s="23">
        <f t="shared" si="3"/>
        <v>30</v>
      </c>
      <c r="H16" s="23">
        <f t="shared" si="5"/>
        <v>4250</v>
      </c>
      <c r="I16" s="23">
        <f t="shared" si="6"/>
        <v>0</v>
      </c>
      <c r="J16" s="23">
        <f t="shared" si="4"/>
        <v>300</v>
      </c>
      <c r="K16" s="23">
        <f t="shared" si="7"/>
        <v>3950</v>
      </c>
    </row>
    <row r="17" spans="1:11" ht="14.25">
      <c r="A17" s="12">
        <v>15</v>
      </c>
      <c r="B17" s="22" t="s">
        <v>32</v>
      </c>
      <c r="C17" s="22" t="s">
        <v>6</v>
      </c>
      <c r="D17" s="23">
        <f t="shared" si="0"/>
        <v>2850</v>
      </c>
      <c r="E17" s="23">
        <f t="shared" si="1"/>
        <v>0</v>
      </c>
      <c r="F17" s="23">
        <f t="shared" si="2"/>
        <v>450</v>
      </c>
      <c r="G17" s="23">
        <f t="shared" si="3"/>
        <v>0</v>
      </c>
      <c r="H17" s="23">
        <f t="shared" si="5"/>
        <v>3300</v>
      </c>
      <c r="I17" s="23">
        <f t="shared" si="6"/>
        <v>0</v>
      </c>
      <c r="J17" s="23">
        <f t="shared" si="4"/>
        <v>300</v>
      </c>
      <c r="K17" s="23">
        <f t="shared" si="7"/>
        <v>3000</v>
      </c>
    </row>
    <row r="18" spans="1:11" ht="14.25">
      <c r="A18" s="12">
        <v>16</v>
      </c>
      <c r="B18" s="22" t="s">
        <v>33</v>
      </c>
      <c r="C18" s="22" t="s">
        <v>6</v>
      </c>
      <c r="D18" s="23">
        <f t="shared" si="0"/>
        <v>3150</v>
      </c>
      <c r="E18" s="23">
        <f t="shared" si="1"/>
        <v>6400</v>
      </c>
      <c r="F18" s="23">
        <f t="shared" si="2"/>
        <v>450</v>
      </c>
      <c r="G18" s="23">
        <f t="shared" si="3"/>
        <v>42</v>
      </c>
      <c r="H18" s="23">
        <f t="shared" si="5"/>
        <v>9958</v>
      </c>
      <c r="I18" s="23">
        <f t="shared" si="6"/>
        <v>0</v>
      </c>
      <c r="J18" s="23">
        <f t="shared" si="4"/>
        <v>300</v>
      </c>
      <c r="K18" s="23">
        <f t="shared" si="7"/>
        <v>9658</v>
      </c>
    </row>
    <row r="19" spans="1:11" ht="14.25">
      <c r="A19" s="12">
        <v>17</v>
      </c>
      <c r="B19" s="22" t="s">
        <v>34</v>
      </c>
      <c r="C19" s="22" t="s">
        <v>6</v>
      </c>
      <c r="D19" s="23">
        <f t="shared" si="0"/>
        <v>3150</v>
      </c>
      <c r="E19" s="23">
        <f t="shared" si="1"/>
        <v>22200</v>
      </c>
      <c r="F19" s="23">
        <f t="shared" si="2"/>
        <v>450</v>
      </c>
      <c r="G19" s="23">
        <f t="shared" si="3"/>
        <v>21</v>
      </c>
      <c r="H19" s="23">
        <f t="shared" si="5"/>
        <v>25779</v>
      </c>
      <c r="I19" s="23">
        <f t="shared" si="6"/>
        <v>2577.9</v>
      </c>
      <c r="J19" s="23">
        <f t="shared" si="4"/>
        <v>300</v>
      </c>
      <c r="K19" s="23">
        <f t="shared" si="7"/>
        <v>22901.1</v>
      </c>
    </row>
    <row r="20" spans="1:11" ht="14.25">
      <c r="A20" s="12">
        <v>18</v>
      </c>
      <c r="B20" s="22" t="s">
        <v>35</v>
      </c>
      <c r="C20" s="22" t="s">
        <v>6</v>
      </c>
      <c r="D20" s="23">
        <f t="shared" si="0"/>
        <v>3150</v>
      </c>
      <c r="E20" s="23">
        <f t="shared" si="1"/>
        <v>7200</v>
      </c>
      <c r="F20" s="23">
        <f t="shared" si="2"/>
        <v>450</v>
      </c>
      <c r="G20" s="23">
        <f t="shared" si="3"/>
        <v>105</v>
      </c>
      <c r="H20" s="23">
        <f t="shared" si="5"/>
        <v>10695</v>
      </c>
      <c r="I20" s="23">
        <f t="shared" si="6"/>
        <v>1069.5</v>
      </c>
      <c r="J20" s="23">
        <f t="shared" si="4"/>
        <v>300</v>
      </c>
      <c r="K20" s="23">
        <f t="shared" si="7"/>
        <v>9325.5</v>
      </c>
    </row>
    <row r="22" spans="7:12" ht="14.25">
      <c r="G22" t="s">
        <v>58</v>
      </c>
      <c r="H22" t="s">
        <v>60</v>
      </c>
      <c r="K22" t="s">
        <v>60</v>
      </c>
      <c r="L22" t="s">
        <v>60</v>
      </c>
    </row>
    <row r="23" ht="14.25">
      <c r="G23" t="s">
        <v>57</v>
      </c>
    </row>
    <row r="25" spans="6:10" ht="14.25">
      <c r="F25" t="s">
        <v>56</v>
      </c>
      <c r="J25" t="s">
        <v>60</v>
      </c>
    </row>
    <row r="26" ht="14.25">
      <c r="H26" t="s">
        <v>59</v>
      </c>
    </row>
    <row r="29" ht="14.25">
      <c r="E29" t="s">
        <v>55</v>
      </c>
    </row>
    <row r="39" ht="14.25">
      <c r="L39" t="s">
        <v>60</v>
      </c>
    </row>
    <row r="40" spans="1:11" ht="14.25">
      <c r="A40" s="12">
        <v>1</v>
      </c>
      <c r="B40" s="22" t="s">
        <v>17</v>
      </c>
      <c r="C40" s="22" t="s">
        <v>6</v>
      </c>
      <c r="D40" s="23">
        <f aca="true" t="shared" si="8" ref="D40:D57">VLOOKUP(A40,薪资记录,8,0)</f>
        <v>4600</v>
      </c>
      <c r="E40" s="23">
        <f>VLOOKUP(A40,业绩表,5,0)</f>
        <v>1720</v>
      </c>
      <c r="F40" s="23">
        <f aca="true" t="shared" si="9" ref="F40:F57">VLOOKUP(A40,福利表,4,0)</f>
        <v>600</v>
      </c>
      <c r="G40" s="23">
        <f aca="true" t="shared" si="10" ref="G40:G57">ROUND(D40/30*(VLOOKUP(A40,出勤统计,4,0)+VLOOKUP(A40,出勤统计,5,0)*0.2),0)</f>
        <v>153</v>
      </c>
      <c r="H40" s="23">
        <f>D40+E40+F40-G40</f>
        <v>6767</v>
      </c>
      <c r="I40" s="23">
        <f>IF(H40&gt;10000,H40*10%,0)</f>
        <v>0</v>
      </c>
      <c r="J40" s="23">
        <f aca="true" t="shared" si="11" ref="J40:J57">VLOOKUP(A40,福利表,5,0)</f>
        <v>300</v>
      </c>
      <c r="K40" s="23">
        <f>H40-I40-J40</f>
        <v>6467</v>
      </c>
    </row>
    <row r="41" spans="1:11" ht="14.25">
      <c r="A41" s="12">
        <v>2</v>
      </c>
      <c r="B41" s="22" t="s">
        <v>19</v>
      </c>
      <c r="C41" s="22" t="s">
        <v>6</v>
      </c>
      <c r="D41" s="23">
        <f t="shared" si="8"/>
        <v>5000</v>
      </c>
      <c r="E41" s="23">
        <f>VLOOKUP(A41,业绩表,5,0)</f>
        <v>57000</v>
      </c>
      <c r="F41" s="23">
        <f t="shared" si="9"/>
        <v>800</v>
      </c>
      <c r="G41" s="23">
        <f t="shared" si="10"/>
        <v>0</v>
      </c>
      <c r="H41" s="23">
        <f aca="true" t="shared" si="12" ref="H41:H57">D41+E41+F41-G41</f>
        <v>62800</v>
      </c>
      <c r="I41" s="23">
        <f aca="true" t="shared" si="13" ref="I41:I57">IF(H41&gt;10000,H41*10%,0)</f>
        <v>6280</v>
      </c>
      <c r="J41" s="23">
        <f t="shared" si="11"/>
        <v>300</v>
      </c>
      <c r="K41" s="23">
        <f aca="true" t="shared" si="14" ref="K41:K57">H41-I41-J41</f>
        <v>56220</v>
      </c>
    </row>
    <row r="42" spans="1:11" ht="14.25">
      <c r="A42" s="12">
        <v>3</v>
      </c>
      <c r="B42" s="22" t="s">
        <v>20</v>
      </c>
      <c r="C42" s="22" t="s">
        <v>6</v>
      </c>
      <c r="D42" s="23">
        <f t="shared" si="8"/>
        <v>4600</v>
      </c>
      <c r="E42" s="23">
        <f>VLOOKUP(A42,业绩表,5,0)</f>
        <v>5600</v>
      </c>
      <c r="F42" s="23">
        <f t="shared" si="9"/>
        <v>500</v>
      </c>
      <c r="G42" s="23">
        <f t="shared" si="10"/>
        <v>77</v>
      </c>
      <c r="H42" s="23">
        <f t="shared" si="12"/>
        <v>10623</v>
      </c>
      <c r="I42" s="23">
        <f t="shared" si="13"/>
        <v>1062.3</v>
      </c>
      <c r="J42" s="23">
        <f t="shared" si="11"/>
        <v>300</v>
      </c>
      <c r="K42" s="23">
        <f t="shared" si="14"/>
        <v>9260.7</v>
      </c>
    </row>
    <row r="43" spans="1:11" ht="14.25">
      <c r="A43" s="12">
        <v>4</v>
      </c>
      <c r="B43" s="22" t="s">
        <v>21</v>
      </c>
      <c r="C43" s="22" t="s">
        <v>6</v>
      </c>
      <c r="D43" s="23">
        <f t="shared" si="8"/>
        <v>4600</v>
      </c>
      <c r="E43" s="23">
        <f>VLOOKUP(A43,业绩表,5,0)</f>
        <v>0</v>
      </c>
      <c r="F43" s="23">
        <f t="shared" si="9"/>
        <v>500</v>
      </c>
      <c r="G43" s="23">
        <f t="shared" si="10"/>
        <v>31</v>
      </c>
      <c r="H43" s="23">
        <f t="shared" si="12"/>
        <v>5069</v>
      </c>
      <c r="I43" s="23">
        <f t="shared" si="13"/>
        <v>0</v>
      </c>
      <c r="J43" s="23">
        <f t="shared" si="11"/>
        <v>300</v>
      </c>
      <c r="K43" s="23">
        <f t="shared" si="14"/>
        <v>4769</v>
      </c>
    </row>
    <row r="44" spans="1:11" ht="14.25">
      <c r="A44" s="12">
        <v>5</v>
      </c>
      <c r="B44" s="22" t="s">
        <v>22</v>
      </c>
      <c r="C44" s="22" t="s">
        <v>6</v>
      </c>
      <c r="D44" s="23">
        <f t="shared" si="8"/>
        <v>4800</v>
      </c>
      <c r="E44" s="23">
        <f>VLOOKUP(A44,业绩表,5,0)</f>
        <v>4080</v>
      </c>
      <c r="F44" s="23">
        <f t="shared" si="9"/>
        <v>500</v>
      </c>
      <c r="G44" s="23">
        <f t="shared" si="10"/>
        <v>0</v>
      </c>
      <c r="H44" s="23">
        <f t="shared" si="12"/>
        <v>9380</v>
      </c>
      <c r="I44" s="23">
        <f t="shared" si="13"/>
        <v>0</v>
      </c>
      <c r="J44" s="23">
        <f t="shared" si="11"/>
        <v>300</v>
      </c>
      <c r="K44" s="23">
        <f t="shared" si="14"/>
        <v>9080</v>
      </c>
    </row>
    <row r="45" spans="1:11" ht="14.25">
      <c r="A45" s="12">
        <v>6</v>
      </c>
      <c r="B45" s="22" t="s">
        <v>23</v>
      </c>
      <c r="C45" s="22" t="s">
        <v>6</v>
      </c>
      <c r="D45" s="23">
        <f t="shared" si="8"/>
        <v>3700</v>
      </c>
      <c r="E45" s="23">
        <f aca="true" t="shared" si="15" ref="E45:E57">VLOOKUP(A45,业绩表,5,0)</f>
        <v>0</v>
      </c>
      <c r="F45" s="23">
        <f t="shared" si="9"/>
        <v>500</v>
      </c>
      <c r="G45" s="23">
        <f t="shared" si="10"/>
        <v>62</v>
      </c>
      <c r="H45" s="23">
        <f t="shared" si="12"/>
        <v>4138</v>
      </c>
      <c r="I45" s="23">
        <f t="shared" si="13"/>
        <v>0</v>
      </c>
      <c r="J45" s="23">
        <f t="shared" si="11"/>
        <v>300</v>
      </c>
      <c r="K45" s="23">
        <f t="shared" si="14"/>
        <v>3838</v>
      </c>
    </row>
    <row r="46" spans="1:11" ht="14.25">
      <c r="A46" s="12">
        <v>7</v>
      </c>
      <c r="B46" s="22" t="s">
        <v>24</v>
      </c>
      <c r="C46" s="22" t="s">
        <v>6</v>
      </c>
      <c r="D46" s="23">
        <f t="shared" si="8"/>
        <v>3700</v>
      </c>
      <c r="E46" s="23">
        <f t="shared" si="15"/>
        <v>12000</v>
      </c>
      <c r="F46" s="23">
        <f t="shared" si="9"/>
        <v>500</v>
      </c>
      <c r="G46" s="23">
        <f t="shared" si="10"/>
        <v>0</v>
      </c>
      <c r="H46" s="23">
        <f t="shared" si="12"/>
        <v>16200</v>
      </c>
      <c r="I46" s="23">
        <f t="shared" si="13"/>
        <v>1620</v>
      </c>
      <c r="J46" s="23">
        <f t="shared" si="11"/>
        <v>300</v>
      </c>
      <c r="K46" s="23">
        <f t="shared" si="14"/>
        <v>14280</v>
      </c>
    </row>
    <row r="47" spans="1:11" ht="14.25">
      <c r="A47" s="12">
        <v>8</v>
      </c>
      <c r="B47" s="22" t="s">
        <v>25</v>
      </c>
      <c r="C47" s="22" t="s">
        <v>6</v>
      </c>
      <c r="D47" s="23">
        <f t="shared" si="8"/>
        <v>3700</v>
      </c>
      <c r="E47" s="23">
        <f t="shared" si="15"/>
        <v>13200</v>
      </c>
      <c r="F47" s="23">
        <f t="shared" si="9"/>
        <v>500</v>
      </c>
      <c r="G47" s="23">
        <f t="shared" si="10"/>
        <v>25</v>
      </c>
      <c r="H47" s="23">
        <f t="shared" si="12"/>
        <v>17375</v>
      </c>
      <c r="I47" s="23">
        <f t="shared" si="13"/>
        <v>1737.5</v>
      </c>
      <c r="J47" s="23">
        <f t="shared" si="11"/>
        <v>300</v>
      </c>
      <c r="K47" s="23">
        <f t="shared" si="14"/>
        <v>15337.5</v>
      </c>
    </row>
    <row r="48" spans="1:11" ht="14.25">
      <c r="A48" s="12">
        <v>9</v>
      </c>
      <c r="B48" s="22" t="s">
        <v>26</v>
      </c>
      <c r="C48" s="22" t="s">
        <v>6</v>
      </c>
      <c r="D48" s="23">
        <f t="shared" si="8"/>
        <v>3700</v>
      </c>
      <c r="E48" s="23">
        <f t="shared" si="15"/>
        <v>1200</v>
      </c>
      <c r="F48" s="23">
        <f t="shared" si="9"/>
        <v>500</v>
      </c>
      <c r="G48" s="23">
        <f t="shared" si="10"/>
        <v>0</v>
      </c>
      <c r="H48" s="23">
        <f t="shared" si="12"/>
        <v>5400</v>
      </c>
      <c r="I48" s="23">
        <f t="shared" si="13"/>
        <v>0</v>
      </c>
      <c r="J48" s="23">
        <f t="shared" si="11"/>
        <v>300</v>
      </c>
      <c r="K48" s="23">
        <f t="shared" si="14"/>
        <v>5100</v>
      </c>
    </row>
    <row r="49" spans="1:11" ht="14.25">
      <c r="A49" s="12">
        <v>10</v>
      </c>
      <c r="B49" s="22" t="s">
        <v>27</v>
      </c>
      <c r="C49" s="22" t="s">
        <v>6</v>
      </c>
      <c r="D49" s="23">
        <f t="shared" si="8"/>
        <v>3900</v>
      </c>
      <c r="E49" s="23">
        <f t="shared" si="15"/>
        <v>1200</v>
      </c>
      <c r="F49" s="23">
        <f t="shared" si="9"/>
        <v>400</v>
      </c>
      <c r="G49" s="23">
        <f t="shared" si="10"/>
        <v>0</v>
      </c>
      <c r="H49" s="23">
        <f t="shared" si="12"/>
        <v>5500</v>
      </c>
      <c r="I49" s="23">
        <f t="shared" si="13"/>
        <v>0</v>
      </c>
      <c r="J49" s="23">
        <f t="shared" si="11"/>
        <v>300</v>
      </c>
      <c r="K49" s="23">
        <f t="shared" si="14"/>
        <v>5200</v>
      </c>
    </row>
    <row r="50" spans="1:11" ht="14.25">
      <c r="A50" s="12">
        <v>11</v>
      </c>
      <c r="B50" s="22" t="s">
        <v>28</v>
      </c>
      <c r="C50" s="22" t="s">
        <v>6</v>
      </c>
      <c r="D50" s="23">
        <f t="shared" si="8"/>
        <v>3000</v>
      </c>
      <c r="E50" s="23">
        <f t="shared" si="15"/>
        <v>1800</v>
      </c>
      <c r="F50" s="23">
        <f t="shared" si="9"/>
        <v>400</v>
      </c>
      <c r="G50" s="23">
        <f t="shared" si="10"/>
        <v>100</v>
      </c>
      <c r="H50" s="23">
        <f t="shared" si="12"/>
        <v>5100</v>
      </c>
      <c r="I50" s="23">
        <f t="shared" si="13"/>
        <v>0</v>
      </c>
      <c r="J50" s="23">
        <f t="shared" si="11"/>
        <v>300</v>
      </c>
      <c r="K50" s="23">
        <f t="shared" si="14"/>
        <v>4800</v>
      </c>
    </row>
    <row r="51" spans="1:11" ht="14.25">
      <c r="A51" s="12">
        <v>12</v>
      </c>
      <c r="B51" s="22" t="s">
        <v>29</v>
      </c>
      <c r="C51" s="22" t="s">
        <v>6</v>
      </c>
      <c r="D51" s="23">
        <f t="shared" si="8"/>
        <v>3000</v>
      </c>
      <c r="E51" s="23">
        <f t="shared" si="15"/>
        <v>14760</v>
      </c>
      <c r="F51" s="23">
        <f t="shared" si="9"/>
        <v>400</v>
      </c>
      <c r="G51" s="23">
        <f t="shared" si="10"/>
        <v>0</v>
      </c>
      <c r="H51" s="23">
        <f t="shared" si="12"/>
        <v>18160</v>
      </c>
      <c r="I51" s="23">
        <f t="shared" si="13"/>
        <v>1816</v>
      </c>
      <c r="J51" s="23">
        <f t="shared" si="11"/>
        <v>300</v>
      </c>
      <c r="K51" s="23">
        <f t="shared" si="14"/>
        <v>16044</v>
      </c>
    </row>
    <row r="52" spans="1:11" ht="14.25">
      <c r="A52" s="12">
        <v>13</v>
      </c>
      <c r="B52" s="22" t="s">
        <v>30</v>
      </c>
      <c r="C52" s="22" t="s">
        <v>6</v>
      </c>
      <c r="D52" s="23">
        <f t="shared" si="8"/>
        <v>3000</v>
      </c>
      <c r="E52" s="23">
        <f t="shared" si="15"/>
        <v>5200</v>
      </c>
      <c r="F52" s="23">
        <f t="shared" si="9"/>
        <v>400</v>
      </c>
      <c r="G52" s="23">
        <f t="shared" si="10"/>
        <v>0</v>
      </c>
      <c r="H52" s="23">
        <f t="shared" si="12"/>
        <v>8600</v>
      </c>
      <c r="I52" s="23">
        <f t="shared" si="13"/>
        <v>0</v>
      </c>
      <c r="J52" s="23">
        <f t="shared" si="11"/>
        <v>300</v>
      </c>
      <c r="K52" s="23">
        <f t="shared" si="14"/>
        <v>8300</v>
      </c>
    </row>
    <row r="53" spans="1:11" ht="14.25">
      <c r="A53" s="12">
        <v>14</v>
      </c>
      <c r="B53" s="22" t="s">
        <v>31</v>
      </c>
      <c r="C53" s="22" t="s">
        <v>6</v>
      </c>
      <c r="D53" s="23">
        <f t="shared" si="8"/>
        <v>3000</v>
      </c>
      <c r="E53" s="23">
        <f t="shared" si="15"/>
        <v>880</v>
      </c>
      <c r="F53" s="23">
        <f t="shared" si="9"/>
        <v>400</v>
      </c>
      <c r="G53" s="23">
        <f t="shared" si="10"/>
        <v>30</v>
      </c>
      <c r="H53" s="23">
        <f t="shared" si="12"/>
        <v>4250</v>
      </c>
      <c r="I53" s="23">
        <f t="shared" si="13"/>
        <v>0</v>
      </c>
      <c r="J53" s="23">
        <f t="shared" si="11"/>
        <v>300</v>
      </c>
      <c r="K53" s="23">
        <f t="shared" si="14"/>
        <v>3950</v>
      </c>
    </row>
    <row r="54" spans="1:11" ht="14.25">
      <c r="A54" s="12">
        <v>15</v>
      </c>
      <c r="B54" s="22" t="s">
        <v>32</v>
      </c>
      <c r="C54" s="22" t="s">
        <v>6</v>
      </c>
      <c r="D54" s="23">
        <f t="shared" si="8"/>
        <v>2850</v>
      </c>
      <c r="E54" s="23">
        <f t="shared" si="15"/>
        <v>0</v>
      </c>
      <c r="F54" s="23">
        <f t="shared" si="9"/>
        <v>450</v>
      </c>
      <c r="G54" s="23">
        <f t="shared" si="10"/>
        <v>0</v>
      </c>
      <c r="H54" s="23">
        <f t="shared" si="12"/>
        <v>3300</v>
      </c>
      <c r="I54" s="23">
        <f t="shared" si="13"/>
        <v>0</v>
      </c>
      <c r="J54" s="23">
        <f t="shared" si="11"/>
        <v>300</v>
      </c>
      <c r="K54" s="23">
        <f t="shared" si="14"/>
        <v>3000</v>
      </c>
    </row>
    <row r="55" spans="1:11" ht="14.25">
      <c r="A55" s="12">
        <v>16</v>
      </c>
      <c r="B55" s="22" t="s">
        <v>33</v>
      </c>
      <c r="C55" s="22" t="s">
        <v>6</v>
      </c>
      <c r="D55" s="23">
        <f t="shared" si="8"/>
        <v>3150</v>
      </c>
      <c r="E55" s="23">
        <f t="shared" si="15"/>
        <v>6400</v>
      </c>
      <c r="F55" s="23">
        <f t="shared" si="9"/>
        <v>450</v>
      </c>
      <c r="G55" s="23">
        <f t="shared" si="10"/>
        <v>42</v>
      </c>
      <c r="H55" s="23">
        <f t="shared" si="12"/>
        <v>9958</v>
      </c>
      <c r="I55" s="23">
        <f t="shared" si="13"/>
        <v>0</v>
      </c>
      <c r="J55" s="23">
        <f t="shared" si="11"/>
        <v>300</v>
      </c>
      <c r="K55" s="23">
        <f t="shared" si="14"/>
        <v>9658</v>
      </c>
    </row>
    <row r="56" spans="1:11" ht="14.25">
      <c r="A56" s="12">
        <v>17</v>
      </c>
      <c r="B56" s="22" t="s">
        <v>34</v>
      </c>
      <c r="C56" s="22" t="s">
        <v>6</v>
      </c>
      <c r="D56" s="23">
        <f t="shared" si="8"/>
        <v>3150</v>
      </c>
      <c r="E56" s="23">
        <f t="shared" si="15"/>
        <v>22200</v>
      </c>
      <c r="F56" s="23">
        <f t="shared" si="9"/>
        <v>450</v>
      </c>
      <c r="G56" s="23">
        <f t="shared" si="10"/>
        <v>21</v>
      </c>
      <c r="H56" s="23">
        <f t="shared" si="12"/>
        <v>25779</v>
      </c>
      <c r="I56" s="23">
        <f t="shared" si="13"/>
        <v>2577.9</v>
      </c>
      <c r="J56" s="23">
        <f t="shared" si="11"/>
        <v>300</v>
      </c>
      <c r="K56" s="23">
        <f t="shared" si="14"/>
        <v>22901.1</v>
      </c>
    </row>
    <row r="57" spans="1:11" ht="14.25">
      <c r="A57" s="12">
        <v>18</v>
      </c>
      <c r="B57" s="22" t="s">
        <v>35</v>
      </c>
      <c r="C57" s="22" t="s">
        <v>6</v>
      </c>
      <c r="D57" s="23">
        <f t="shared" si="8"/>
        <v>3150</v>
      </c>
      <c r="E57" s="23">
        <f t="shared" si="15"/>
        <v>7200</v>
      </c>
      <c r="F57" s="23">
        <f t="shared" si="9"/>
        <v>450</v>
      </c>
      <c r="G57" s="23">
        <f t="shared" si="10"/>
        <v>105</v>
      </c>
      <c r="H57" s="23">
        <f t="shared" si="12"/>
        <v>10695</v>
      </c>
      <c r="I57" s="23">
        <f t="shared" si="13"/>
        <v>1069.5</v>
      </c>
      <c r="J57" s="23">
        <f t="shared" si="11"/>
        <v>300</v>
      </c>
      <c r="K57" s="23">
        <f t="shared" si="14"/>
        <v>9325.5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3" width="10.25390625" style="0" bestFit="1" customWidth="1"/>
    <col min="4" max="4" width="9.50390625" style="0" bestFit="1" customWidth="1"/>
    <col min="5" max="8" width="8.50390625" style="0" bestFit="1" customWidth="1"/>
    <col min="9" max="9" width="26.125" style="0" bestFit="1" customWidth="1"/>
  </cols>
  <sheetData>
    <row r="1" spans="1:9" ht="26.25" thickBot="1">
      <c r="A1" s="30" t="s">
        <v>7</v>
      </c>
      <c r="B1" s="30"/>
      <c r="C1" s="30"/>
      <c r="D1" s="30"/>
      <c r="E1" s="30"/>
      <c r="F1" s="30"/>
      <c r="G1" s="30"/>
      <c r="H1" s="30"/>
      <c r="I1" s="30"/>
    </row>
    <row r="2" spans="1:9" ht="44.25" thickBot="1" thickTop="1">
      <c r="A2" s="1" t="s">
        <v>8</v>
      </c>
      <c r="B2" s="1" t="s">
        <v>9</v>
      </c>
      <c r="C2" s="1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1" t="s">
        <v>16</v>
      </c>
    </row>
    <row r="3" spans="1:9" ht="15.75" thickBot="1" thickTop="1">
      <c r="A3" s="3">
        <v>1</v>
      </c>
      <c r="B3" s="4" t="s">
        <v>17</v>
      </c>
      <c r="C3" s="4" t="s">
        <v>18</v>
      </c>
      <c r="D3" s="5">
        <v>38078</v>
      </c>
      <c r="E3" s="6">
        <v>2000</v>
      </c>
      <c r="F3" s="6">
        <v>1800</v>
      </c>
      <c r="G3" s="6">
        <v>800</v>
      </c>
      <c r="H3" s="6">
        <v>4600</v>
      </c>
      <c r="I3" s="7">
        <v>123456789123001</v>
      </c>
    </row>
    <row r="4" spans="1:9" ht="15.75" thickBot="1" thickTop="1">
      <c r="A4" s="3">
        <v>2</v>
      </c>
      <c r="B4" s="4" t="s">
        <v>19</v>
      </c>
      <c r="C4" s="4" t="s">
        <v>18</v>
      </c>
      <c r="D4" s="5">
        <v>38078</v>
      </c>
      <c r="E4" s="6">
        <v>2000</v>
      </c>
      <c r="F4" s="6">
        <v>2000</v>
      </c>
      <c r="G4" s="6">
        <v>1000</v>
      </c>
      <c r="H4" s="6">
        <v>5000</v>
      </c>
      <c r="I4" s="7">
        <v>123456789123001</v>
      </c>
    </row>
    <row r="5" spans="1:9" ht="15.75" thickBot="1" thickTop="1">
      <c r="A5" s="3">
        <v>3</v>
      </c>
      <c r="B5" s="4" t="s">
        <v>20</v>
      </c>
      <c r="C5" s="4" t="s">
        <v>18</v>
      </c>
      <c r="D5" s="5">
        <v>38078</v>
      </c>
      <c r="E5" s="6">
        <v>2000</v>
      </c>
      <c r="F5" s="6">
        <v>1800</v>
      </c>
      <c r="G5" s="6">
        <v>800</v>
      </c>
      <c r="H5" s="6">
        <v>4600</v>
      </c>
      <c r="I5" s="7">
        <v>123456789123001</v>
      </c>
    </row>
    <row r="6" spans="1:9" ht="15.75" thickBot="1" thickTop="1">
      <c r="A6" s="3">
        <v>4</v>
      </c>
      <c r="B6" s="4" t="s">
        <v>21</v>
      </c>
      <c r="C6" s="4" t="s">
        <v>18</v>
      </c>
      <c r="D6" s="5">
        <v>38078</v>
      </c>
      <c r="E6" s="6">
        <v>2000</v>
      </c>
      <c r="F6" s="6">
        <v>1800</v>
      </c>
      <c r="G6" s="6">
        <v>800</v>
      </c>
      <c r="H6" s="6">
        <v>4600</v>
      </c>
      <c r="I6" s="7">
        <v>123456789123001</v>
      </c>
    </row>
    <row r="7" spans="1:9" ht="15.75" thickBot="1" thickTop="1">
      <c r="A7" s="3">
        <v>5</v>
      </c>
      <c r="B7" s="4" t="s">
        <v>22</v>
      </c>
      <c r="C7" s="4" t="s">
        <v>18</v>
      </c>
      <c r="D7" s="5">
        <v>38078</v>
      </c>
      <c r="E7" s="6">
        <v>2000</v>
      </c>
      <c r="F7" s="6">
        <v>2000</v>
      </c>
      <c r="G7" s="6">
        <v>800</v>
      </c>
      <c r="H7" s="6">
        <v>4800</v>
      </c>
      <c r="I7" s="7">
        <v>123456789123001</v>
      </c>
    </row>
    <row r="8" spans="1:9" ht="15.75" thickBot="1" thickTop="1">
      <c r="A8" s="3">
        <v>6</v>
      </c>
      <c r="B8" s="4" t="s">
        <v>23</v>
      </c>
      <c r="C8" s="4" t="s">
        <v>18</v>
      </c>
      <c r="D8" s="5">
        <v>38078</v>
      </c>
      <c r="E8" s="6">
        <v>1500</v>
      </c>
      <c r="F8" s="6">
        <v>1400</v>
      </c>
      <c r="G8" s="6">
        <v>800</v>
      </c>
      <c r="H8" s="6">
        <v>3700</v>
      </c>
      <c r="I8" s="7">
        <v>123456789123001</v>
      </c>
    </row>
    <row r="9" spans="1:9" ht="15.75" thickBot="1" thickTop="1">
      <c r="A9" s="3">
        <v>7</v>
      </c>
      <c r="B9" s="4" t="s">
        <v>24</v>
      </c>
      <c r="C9" s="4" t="s">
        <v>18</v>
      </c>
      <c r="D9" s="5">
        <v>38078</v>
      </c>
      <c r="E9" s="6">
        <v>1500</v>
      </c>
      <c r="F9" s="6">
        <v>1400</v>
      </c>
      <c r="G9" s="6">
        <v>800</v>
      </c>
      <c r="H9" s="6">
        <v>3700</v>
      </c>
      <c r="I9" s="7">
        <v>123456789123001</v>
      </c>
    </row>
    <row r="10" spans="1:9" ht="15.75" thickBot="1" thickTop="1">
      <c r="A10" s="3">
        <v>8</v>
      </c>
      <c r="B10" s="4" t="s">
        <v>25</v>
      </c>
      <c r="C10" s="4" t="s">
        <v>18</v>
      </c>
      <c r="D10" s="5">
        <v>38078</v>
      </c>
      <c r="E10" s="6">
        <v>1500</v>
      </c>
      <c r="F10" s="6">
        <v>1400</v>
      </c>
      <c r="G10" s="6">
        <v>800</v>
      </c>
      <c r="H10" s="6">
        <v>3700</v>
      </c>
      <c r="I10" s="7">
        <v>123456789123001</v>
      </c>
    </row>
    <row r="11" spans="1:9" ht="15.75" thickBot="1" thickTop="1">
      <c r="A11" s="3">
        <v>9</v>
      </c>
      <c r="B11" s="4" t="s">
        <v>26</v>
      </c>
      <c r="C11" s="4" t="s">
        <v>18</v>
      </c>
      <c r="D11" s="5">
        <v>38078</v>
      </c>
      <c r="E11" s="6">
        <v>1500</v>
      </c>
      <c r="F11" s="6">
        <v>1400</v>
      </c>
      <c r="G11" s="6">
        <v>800</v>
      </c>
      <c r="H11" s="6">
        <v>3700</v>
      </c>
      <c r="I11" s="7">
        <v>123456789123001</v>
      </c>
    </row>
    <row r="12" spans="1:9" ht="15.75" thickBot="1" thickTop="1">
      <c r="A12" s="3">
        <v>10</v>
      </c>
      <c r="B12" s="4" t="s">
        <v>27</v>
      </c>
      <c r="C12" s="4" t="s">
        <v>18</v>
      </c>
      <c r="D12" s="5">
        <v>38078</v>
      </c>
      <c r="E12" s="6">
        <v>1500</v>
      </c>
      <c r="F12" s="6">
        <v>1400</v>
      </c>
      <c r="G12" s="6">
        <v>1000</v>
      </c>
      <c r="H12" s="6">
        <v>3900</v>
      </c>
      <c r="I12" s="7">
        <v>123456789123001</v>
      </c>
    </row>
    <row r="13" spans="1:9" ht="15.75" thickBot="1" thickTop="1">
      <c r="A13" s="3">
        <v>11</v>
      </c>
      <c r="B13" s="4" t="s">
        <v>28</v>
      </c>
      <c r="C13" s="4" t="s">
        <v>18</v>
      </c>
      <c r="D13" s="5">
        <v>38078</v>
      </c>
      <c r="E13" s="6">
        <v>1000</v>
      </c>
      <c r="F13" s="6">
        <v>1000</v>
      </c>
      <c r="G13" s="6">
        <v>1000</v>
      </c>
      <c r="H13" s="6">
        <v>3000</v>
      </c>
      <c r="I13" s="7">
        <v>123456789123001</v>
      </c>
    </row>
    <row r="14" spans="1:9" ht="15.75" thickBot="1" thickTop="1">
      <c r="A14" s="3">
        <v>12</v>
      </c>
      <c r="B14" s="4" t="s">
        <v>29</v>
      </c>
      <c r="C14" s="4" t="s">
        <v>18</v>
      </c>
      <c r="D14" s="5">
        <v>38078</v>
      </c>
      <c r="E14" s="6">
        <v>1000</v>
      </c>
      <c r="F14" s="6">
        <v>1000</v>
      </c>
      <c r="G14" s="6">
        <v>1000</v>
      </c>
      <c r="H14" s="6">
        <v>3000</v>
      </c>
      <c r="I14" s="7">
        <v>123456789123001</v>
      </c>
    </row>
    <row r="15" spans="1:9" ht="15.75" thickBot="1" thickTop="1">
      <c r="A15" s="3">
        <v>13</v>
      </c>
      <c r="B15" s="4" t="s">
        <v>30</v>
      </c>
      <c r="C15" s="4" t="s">
        <v>18</v>
      </c>
      <c r="D15" s="5">
        <v>38078</v>
      </c>
      <c r="E15" s="6">
        <v>1000</v>
      </c>
      <c r="F15" s="6">
        <v>1000</v>
      </c>
      <c r="G15" s="6">
        <v>1000</v>
      </c>
      <c r="H15" s="6">
        <v>3000</v>
      </c>
      <c r="I15" s="7">
        <v>123456789123001</v>
      </c>
    </row>
    <row r="16" spans="1:9" ht="15.75" thickBot="1" thickTop="1">
      <c r="A16" s="3">
        <v>14</v>
      </c>
      <c r="B16" s="4" t="s">
        <v>31</v>
      </c>
      <c r="C16" s="4" t="s">
        <v>18</v>
      </c>
      <c r="D16" s="5">
        <v>38078</v>
      </c>
      <c r="E16" s="6">
        <v>1000</v>
      </c>
      <c r="F16" s="6">
        <v>1000</v>
      </c>
      <c r="G16" s="6">
        <v>1000</v>
      </c>
      <c r="H16" s="6">
        <v>3000</v>
      </c>
      <c r="I16" s="7">
        <v>123456789123001</v>
      </c>
    </row>
    <row r="17" spans="1:9" ht="15.75" thickBot="1" thickTop="1">
      <c r="A17" s="3">
        <v>15</v>
      </c>
      <c r="B17" s="4" t="s">
        <v>32</v>
      </c>
      <c r="C17" s="4" t="s">
        <v>18</v>
      </c>
      <c r="D17" s="5">
        <v>38078</v>
      </c>
      <c r="E17" s="6">
        <v>1000</v>
      </c>
      <c r="F17" s="6">
        <v>1000</v>
      </c>
      <c r="G17" s="6">
        <v>850</v>
      </c>
      <c r="H17" s="6">
        <v>2850</v>
      </c>
      <c r="I17" s="7">
        <v>123456789123001</v>
      </c>
    </row>
    <row r="18" spans="1:9" ht="15.75" thickBot="1" thickTop="1">
      <c r="A18" s="3">
        <v>16</v>
      </c>
      <c r="B18" s="4" t="s">
        <v>33</v>
      </c>
      <c r="C18" s="4" t="s">
        <v>18</v>
      </c>
      <c r="D18" s="5">
        <v>38078</v>
      </c>
      <c r="E18" s="6">
        <v>1200</v>
      </c>
      <c r="F18" s="6">
        <v>1100</v>
      </c>
      <c r="G18" s="6">
        <v>850</v>
      </c>
      <c r="H18" s="6">
        <v>3150</v>
      </c>
      <c r="I18" s="7">
        <v>123456789123001</v>
      </c>
    </row>
    <row r="19" spans="1:9" ht="15.75" thickBot="1" thickTop="1">
      <c r="A19" s="3">
        <v>17</v>
      </c>
      <c r="B19" s="4" t="s">
        <v>34</v>
      </c>
      <c r="C19" s="4" t="s">
        <v>18</v>
      </c>
      <c r="D19" s="5">
        <v>38078</v>
      </c>
      <c r="E19" s="6">
        <v>1200</v>
      </c>
      <c r="F19" s="6">
        <v>1100</v>
      </c>
      <c r="G19" s="6">
        <v>850</v>
      </c>
      <c r="H19" s="6">
        <v>3150</v>
      </c>
      <c r="I19" s="7">
        <v>123456789123001</v>
      </c>
    </row>
    <row r="20" spans="1:9" ht="15.75" thickBot="1" thickTop="1">
      <c r="A20" s="3">
        <v>18</v>
      </c>
      <c r="B20" s="4" t="s">
        <v>35</v>
      </c>
      <c r="C20" s="4" t="s">
        <v>18</v>
      </c>
      <c r="D20" s="5">
        <v>38078</v>
      </c>
      <c r="E20" s="6">
        <v>1200</v>
      </c>
      <c r="F20" s="6">
        <v>1100</v>
      </c>
      <c r="G20" s="6">
        <v>850</v>
      </c>
      <c r="H20" s="6">
        <v>3150</v>
      </c>
      <c r="I20" s="7">
        <v>123456789123001</v>
      </c>
    </row>
    <row r="21" ht="15" thickTop="1"/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2" sqref="A2:E20"/>
    </sheetView>
  </sheetViews>
  <sheetFormatPr defaultColWidth="9.00390625" defaultRowHeight="14.25"/>
  <cols>
    <col min="1" max="3" width="11.875" style="0" bestFit="1" customWidth="1"/>
    <col min="4" max="5" width="6.75390625" style="0" bestFit="1" customWidth="1"/>
  </cols>
  <sheetData>
    <row r="1" spans="1:5" ht="25.5">
      <c r="A1" s="31" t="s">
        <v>36</v>
      </c>
      <c r="B1" s="31"/>
      <c r="C1" s="31"/>
      <c r="D1" s="31"/>
      <c r="E1" s="31"/>
    </row>
    <row r="2" spans="1:5" ht="18.75">
      <c r="A2" s="8" t="s">
        <v>0</v>
      </c>
      <c r="B2" s="8" t="s">
        <v>1</v>
      </c>
      <c r="C2" s="8" t="s">
        <v>2</v>
      </c>
      <c r="D2" s="8" t="s">
        <v>37</v>
      </c>
      <c r="E2" s="8" t="s">
        <v>38</v>
      </c>
    </row>
    <row r="3" spans="1:5" ht="14.25">
      <c r="A3" s="10">
        <v>1</v>
      </c>
      <c r="B3" s="9" t="s">
        <v>17</v>
      </c>
      <c r="C3" s="9" t="s">
        <v>39</v>
      </c>
      <c r="D3" s="9">
        <v>1</v>
      </c>
      <c r="E3" s="9"/>
    </row>
    <row r="4" spans="1:5" ht="14.25">
      <c r="A4" s="10">
        <v>2</v>
      </c>
      <c r="B4" s="9" t="s">
        <v>19</v>
      </c>
      <c r="C4" s="9" t="s">
        <v>39</v>
      </c>
      <c r="D4" s="9"/>
      <c r="E4" s="9"/>
    </row>
    <row r="5" spans="1:5" ht="14.25">
      <c r="A5" s="10">
        <v>3</v>
      </c>
      <c r="B5" s="9" t="s">
        <v>20</v>
      </c>
      <c r="C5" s="9" t="s">
        <v>39</v>
      </c>
      <c r="D5" s="9">
        <v>0.5</v>
      </c>
      <c r="E5" s="9"/>
    </row>
    <row r="6" spans="1:5" ht="14.25">
      <c r="A6" s="10">
        <v>4</v>
      </c>
      <c r="B6" s="9" t="s">
        <v>21</v>
      </c>
      <c r="C6" s="9" t="s">
        <v>39</v>
      </c>
      <c r="D6" s="9"/>
      <c r="E6" s="9">
        <v>1</v>
      </c>
    </row>
    <row r="7" spans="1:5" ht="14.25">
      <c r="A7" s="10">
        <v>5</v>
      </c>
      <c r="B7" s="9" t="s">
        <v>22</v>
      </c>
      <c r="C7" s="9" t="s">
        <v>39</v>
      </c>
      <c r="D7" s="9"/>
      <c r="E7" s="9"/>
    </row>
    <row r="8" spans="1:5" ht="14.25">
      <c r="A8" s="10">
        <v>6</v>
      </c>
      <c r="B8" s="9" t="s">
        <v>23</v>
      </c>
      <c r="C8" s="9" t="s">
        <v>39</v>
      </c>
      <c r="D8" s="9">
        <v>0.5</v>
      </c>
      <c r="E8" s="9"/>
    </row>
    <row r="9" spans="1:5" ht="14.25">
      <c r="A9" s="10">
        <v>7</v>
      </c>
      <c r="B9" s="9" t="s">
        <v>24</v>
      </c>
      <c r="C9" s="9" t="s">
        <v>39</v>
      </c>
      <c r="D9" s="9"/>
      <c r="E9" s="9"/>
    </row>
    <row r="10" spans="1:5" ht="14.25">
      <c r="A10" s="10">
        <v>8</v>
      </c>
      <c r="B10" s="9" t="s">
        <v>25</v>
      </c>
      <c r="C10" s="9" t="s">
        <v>39</v>
      </c>
      <c r="D10" s="9"/>
      <c r="E10" s="9">
        <v>1</v>
      </c>
    </row>
    <row r="11" spans="1:5" ht="14.25">
      <c r="A11" s="10">
        <v>9</v>
      </c>
      <c r="B11" s="9" t="s">
        <v>26</v>
      </c>
      <c r="C11" s="9" t="s">
        <v>39</v>
      </c>
      <c r="D11" s="9"/>
      <c r="E11" s="9"/>
    </row>
    <row r="12" spans="1:5" ht="14.25">
      <c r="A12" s="10">
        <v>10</v>
      </c>
      <c r="B12" s="9" t="s">
        <v>27</v>
      </c>
      <c r="C12" s="9" t="s">
        <v>39</v>
      </c>
      <c r="D12" s="9"/>
      <c r="E12" s="9"/>
    </row>
    <row r="13" spans="1:5" ht="14.25">
      <c r="A13" s="10">
        <v>11</v>
      </c>
      <c r="B13" s="9" t="s">
        <v>28</v>
      </c>
      <c r="C13" s="9" t="s">
        <v>39</v>
      </c>
      <c r="D13" s="9">
        <v>1</v>
      </c>
      <c r="E13" s="9"/>
    </row>
    <row r="14" spans="1:5" ht="14.25">
      <c r="A14" s="10">
        <v>12</v>
      </c>
      <c r="B14" s="9" t="s">
        <v>29</v>
      </c>
      <c r="C14" s="9" t="s">
        <v>39</v>
      </c>
      <c r="D14" s="9"/>
      <c r="E14" s="9"/>
    </row>
    <row r="15" spans="1:5" ht="14.25">
      <c r="A15" s="10">
        <v>13</v>
      </c>
      <c r="B15" s="9" t="s">
        <v>30</v>
      </c>
      <c r="C15" s="9" t="s">
        <v>39</v>
      </c>
      <c r="D15" s="9"/>
      <c r="E15" s="9"/>
    </row>
    <row r="16" spans="1:5" ht="14.25">
      <c r="A16" s="10">
        <v>14</v>
      </c>
      <c r="B16" s="9" t="s">
        <v>31</v>
      </c>
      <c r="C16" s="9" t="s">
        <v>39</v>
      </c>
      <c r="D16" s="9"/>
      <c r="E16" s="9">
        <v>1.5</v>
      </c>
    </row>
    <row r="17" spans="1:5" ht="14.25">
      <c r="A17" s="10">
        <v>15</v>
      </c>
      <c r="B17" s="9" t="s">
        <v>32</v>
      </c>
      <c r="C17" s="9" t="s">
        <v>39</v>
      </c>
      <c r="D17" s="9"/>
      <c r="E17" s="9"/>
    </row>
    <row r="18" spans="1:5" ht="14.25">
      <c r="A18" s="10">
        <v>16</v>
      </c>
      <c r="B18" s="9" t="s">
        <v>33</v>
      </c>
      <c r="C18" s="9" t="s">
        <v>39</v>
      </c>
      <c r="D18" s="9">
        <v>0.4</v>
      </c>
      <c r="E18" s="9"/>
    </row>
    <row r="19" spans="1:5" ht="14.25">
      <c r="A19" s="10">
        <v>17</v>
      </c>
      <c r="B19" s="9" t="s">
        <v>34</v>
      </c>
      <c r="C19" s="9" t="s">
        <v>39</v>
      </c>
      <c r="D19" s="9"/>
      <c r="E19" s="9">
        <v>1</v>
      </c>
    </row>
    <row r="20" spans="1:5" ht="14.25">
      <c r="A20" s="10">
        <v>18</v>
      </c>
      <c r="B20" s="9" t="s">
        <v>35</v>
      </c>
      <c r="C20" s="9" t="s">
        <v>39</v>
      </c>
      <c r="D20" s="9">
        <v>1</v>
      </c>
      <c r="E20" s="9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2" sqref="A2:E20"/>
    </sheetView>
  </sheetViews>
  <sheetFormatPr defaultColWidth="9.00390625" defaultRowHeight="14.25"/>
  <cols>
    <col min="1" max="3" width="11.875" style="0" bestFit="1" customWidth="1"/>
    <col min="4" max="5" width="14.625" style="0" bestFit="1" customWidth="1"/>
  </cols>
  <sheetData>
    <row r="1" spans="1:5" ht="25.5">
      <c r="A1" s="32" t="s">
        <v>40</v>
      </c>
      <c r="B1" s="32"/>
      <c r="C1" s="32"/>
      <c r="D1" s="32"/>
      <c r="E1" s="32"/>
    </row>
    <row r="2" spans="1:5" ht="18.75">
      <c r="A2" s="11" t="s">
        <v>8</v>
      </c>
      <c r="B2" s="11" t="s">
        <v>9</v>
      </c>
      <c r="C2" s="11" t="s">
        <v>2</v>
      </c>
      <c r="D2" s="11" t="s">
        <v>41</v>
      </c>
      <c r="E2" s="11" t="s">
        <v>42</v>
      </c>
    </row>
    <row r="3" spans="1:5" ht="14.25">
      <c r="A3" s="12">
        <v>1</v>
      </c>
      <c r="B3" s="13" t="s">
        <v>17</v>
      </c>
      <c r="C3" s="14" t="s">
        <v>39</v>
      </c>
      <c r="D3" s="15">
        <v>43000</v>
      </c>
      <c r="E3" s="16">
        <v>1720</v>
      </c>
    </row>
    <row r="4" spans="1:5" ht="14.25">
      <c r="A4" s="12">
        <v>2</v>
      </c>
      <c r="B4" s="13" t="s">
        <v>19</v>
      </c>
      <c r="C4" s="14" t="s">
        <v>39</v>
      </c>
      <c r="D4" s="15">
        <v>280000</v>
      </c>
      <c r="E4" s="16">
        <v>57000</v>
      </c>
    </row>
    <row r="5" spans="1:5" ht="14.25">
      <c r="A5" s="12">
        <v>3</v>
      </c>
      <c r="B5" s="13" t="s">
        <v>20</v>
      </c>
      <c r="C5" s="14" t="s">
        <v>39</v>
      </c>
      <c r="D5" s="15">
        <v>70000</v>
      </c>
      <c r="E5" s="16">
        <v>5600</v>
      </c>
    </row>
    <row r="6" spans="1:5" ht="14.25">
      <c r="A6" s="12">
        <v>4</v>
      </c>
      <c r="B6" s="13" t="s">
        <v>21</v>
      </c>
      <c r="C6" s="14" t="s">
        <v>39</v>
      </c>
      <c r="D6" s="15">
        <v>16000</v>
      </c>
      <c r="E6" s="16">
        <v>0</v>
      </c>
    </row>
    <row r="7" spans="1:5" ht="14.25">
      <c r="A7" s="12">
        <v>5</v>
      </c>
      <c r="B7" s="13" t="s">
        <v>22</v>
      </c>
      <c r="C7" s="14" t="s">
        <v>39</v>
      </c>
      <c r="D7" s="15">
        <v>51000</v>
      </c>
      <c r="E7" s="16">
        <v>4080</v>
      </c>
    </row>
    <row r="8" spans="1:5" ht="14.25">
      <c r="A8" s="12">
        <v>6</v>
      </c>
      <c r="B8" s="13" t="s">
        <v>23</v>
      </c>
      <c r="C8" s="14" t="s">
        <v>39</v>
      </c>
      <c r="D8" s="15">
        <v>8000</v>
      </c>
      <c r="E8" s="16">
        <v>0</v>
      </c>
    </row>
    <row r="9" spans="1:5" ht="14.25">
      <c r="A9" s="12">
        <v>7</v>
      </c>
      <c r="B9" s="13" t="s">
        <v>24</v>
      </c>
      <c r="C9" s="14" t="s">
        <v>39</v>
      </c>
      <c r="D9" s="15">
        <v>100000</v>
      </c>
      <c r="E9" s="16">
        <v>12000</v>
      </c>
    </row>
    <row r="10" spans="1:5" ht="14.25">
      <c r="A10" s="12">
        <v>8</v>
      </c>
      <c r="B10" s="13" t="s">
        <v>25</v>
      </c>
      <c r="C10" s="14" t="s">
        <v>39</v>
      </c>
      <c r="D10" s="15">
        <v>110000</v>
      </c>
      <c r="E10" s="16">
        <v>13200</v>
      </c>
    </row>
    <row r="11" spans="1:5" ht="14.25">
      <c r="A11" s="12">
        <v>9</v>
      </c>
      <c r="B11" s="13" t="s">
        <v>26</v>
      </c>
      <c r="C11" s="14" t="s">
        <v>39</v>
      </c>
      <c r="D11" s="15">
        <v>30000</v>
      </c>
      <c r="E11" s="16">
        <v>1200</v>
      </c>
    </row>
    <row r="12" spans="1:5" ht="14.25">
      <c r="A12" s="12">
        <v>10</v>
      </c>
      <c r="B12" s="13" t="s">
        <v>27</v>
      </c>
      <c r="C12" s="14" t="s">
        <v>39</v>
      </c>
      <c r="D12" s="15">
        <v>30000</v>
      </c>
      <c r="E12" s="16">
        <v>1200</v>
      </c>
    </row>
    <row r="13" spans="1:5" ht="14.25">
      <c r="A13" s="12">
        <v>11</v>
      </c>
      <c r="B13" s="13" t="s">
        <v>28</v>
      </c>
      <c r="C13" s="14" t="s">
        <v>39</v>
      </c>
      <c r="D13" s="15">
        <v>45000</v>
      </c>
      <c r="E13" s="16">
        <v>1800</v>
      </c>
    </row>
    <row r="14" spans="1:5" ht="14.25">
      <c r="A14" s="12">
        <v>12</v>
      </c>
      <c r="B14" s="13" t="s">
        <v>29</v>
      </c>
      <c r="C14" s="14" t="s">
        <v>39</v>
      </c>
      <c r="D14" s="15">
        <v>123000</v>
      </c>
      <c r="E14" s="16">
        <v>14760</v>
      </c>
    </row>
    <row r="15" spans="1:5" ht="14.25">
      <c r="A15" s="12">
        <v>13</v>
      </c>
      <c r="B15" s="13" t="s">
        <v>30</v>
      </c>
      <c r="C15" s="14" t="s">
        <v>39</v>
      </c>
      <c r="D15" s="15">
        <v>65000</v>
      </c>
      <c r="E15" s="16">
        <v>5200</v>
      </c>
    </row>
    <row r="16" spans="1:5" ht="14.25">
      <c r="A16" s="12">
        <v>14</v>
      </c>
      <c r="B16" s="13" t="s">
        <v>31</v>
      </c>
      <c r="C16" s="14" t="s">
        <v>39</v>
      </c>
      <c r="D16" s="15">
        <v>22000</v>
      </c>
      <c r="E16" s="16">
        <v>880</v>
      </c>
    </row>
    <row r="17" spans="1:5" ht="14.25">
      <c r="A17" s="12">
        <v>15</v>
      </c>
      <c r="B17" s="13" t="s">
        <v>32</v>
      </c>
      <c r="C17" s="14" t="s">
        <v>39</v>
      </c>
      <c r="D17" s="15">
        <v>13200</v>
      </c>
      <c r="E17" s="16">
        <v>0</v>
      </c>
    </row>
    <row r="18" spans="1:5" ht="14.25">
      <c r="A18" s="12">
        <v>16</v>
      </c>
      <c r="B18" s="13" t="s">
        <v>33</v>
      </c>
      <c r="C18" s="14" t="s">
        <v>39</v>
      </c>
      <c r="D18" s="15">
        <v>80000</v>
      </c>
      <c r="E18" s="16">
        <v>6400</v>
      </c>
    </row>
    <row r="19" spans="1:5" ht="14.25">
      <c r="A19" s="12">
        <v>17</v>
      </c>
      <c r="B19" s="13" t="s">
        <v>34</v>
      </c>
      <c r="C19" s="14" t="s">
        <v>39</v>
      </c>
      <c r="D19" s="15">
        <v>90000</v>
      </c>
      <c r="E19" s="16">
        <v>22200</v>
      </c>
    </row>
    <row r="20" spans="1:5" ht="14.25">
      <c r="A20" s="12">
        <v>18</v>
      </c>
      <c r="B20" s="13" t="s">
        <v>35</v>
      </c>
      <c r="C20" s="14" t="s">
        <v>39</v>
      </c>
      <c r="D20" s="15">
        <v>90000</v>
      </c>
      <c r="E20" s="16">
        <v>7200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2" sqref="A2:E20"/>
    </sheetView>
  </sheetViews>
  <sheetFormatPr defaultColWidth="9.00390625" defaultRowHeight="14.25"/>
  <cols>
    <col min="1" max="5" width="11.875" style="0" bestFit="1" customWidth="1"/>
  </cols>
  <sheetData>
    <row r="1" spans="1:5" ht="25.5">
      <c r="A1" s="33" t="s">
        <v>45</v>
      </c>
      <c r="B1" s="33"/>
      <c r="C1" s="33"/>
      <c r="D1" s="33"/>
      <c r="E1" s="33"/>
    </row>
    <row r="2" spans="1:5" ht="18.75">
      <c r="A2" s="17" t="s">
        <v>3</v>
      </c>
      <c r="B2" s="17" t="s">
        <v>4</v>
      </c>
      <c r="C2" s="17" t="s">
        <v>5</v>
      </c>
      <c r="D2" s="17" t="s">
        <v>43</v>
      </c>
      <c r="E2" s="17" t="s">
        <v>44</v>
      </c>
    </row>
    <row r="3" spans="1:5" ht="14.25">
      <c r="A3" s="18">
        <v>1</v>
      </c>
      <c r="B3" s="19" t="s">
        <v>17</v>
      </c>
      <c r="C3" s="19" t="s">
        <v>6</v>
      </c>
      <c r="D3" s="20">
        <v>600</v>
      </c>
      <c r="E3" s="20">
        <v>300</v>
      </c>
    </row>
    <row r="4" spans="1:5" ht="14.25">
      <c r="A4" s="18">
        <v>2</v>
      </c>
      <c r="B4" s="19" t="s">
        <v>19</v>
      </c>
      <c r="C4" s="19" t="s">
        <v>6</v>
      </c>
      <c r="D4" s="20">
        <v>800</v>
      </c>
      <c r="E4" s="20">
        <v>300</v>
      </c>
    </row>
    <row r="5" spans="1:5" ht="14.25">
      <c r="A5" s="18">
        <v>3</v>
      </c>
      <c r="B5" s="19" t="s">
        <v>20</v>
      </c>
      <c r="C5" s="19" t="s">
        <v>6</v>
      </c>
      <c r="D5" s="20">
        <v>500</v>
      </c>
      <c r="E5" s="20">
        <v>300</v>
      </c>
    </row>
    <row r="6" spans="1:5" ht="14.25">
      <c r="A6" s="18">
        <v>4</v>
      </c>
      <c r="B6" s="19" t="s">
        <v>21</v>
      </c>
      <c r="C6" s="19" t="s">
        <v>6</v>
      </c>
      <c r="D6" s="20">
        <v>500</v>
      </c>
      <c r="E6" s="20">
        <v>300</v>
      </c>
    </row>
    <row r="7" spans="1:5" ht="14.25">
      <c r="A7" s="18">
        <v>5</v>
      </c>
      <c r="B7" s="19" t="s">
        <v>22</v>
      </c>
      <c r="C7" s="19" t="s">
        <v>6</v>
      </c>
      <c r="D7" s="20">
        <v>500</v>
      </c>
      <c r="E7" s="20">
        <v>300</v>
      </c>
    </row>
    <row r="8" spans="1:5" ht="14.25">
      <c r="A8" s="18">
        <v>6</v>
      </c>
      <c r="B8" s="19" t="s">
        <v>23</v>
      </c>
      <c r="C8" s="19" t="s">
        <v>6</v>
      </c>
      <c r="D8" s="20">
        <v>500</v>
      </c>
      <c r="E8" s="20">
        <v>300</v>
      </c>
    </row>
    <row r="9" spans="1:5" ht="14.25">
      <c r="A9" s="18">
        <v>7</v>
      </c>
      <c r="B9" s="19" t="s">
        <v>24</v>
      </c>
      <c r="C9" s="19" t="s">
        <v>6</v>
      </c>
      <c r="D9" s="20">
        <v>500</v>
      </c>
      <c r="E9" s="20">
        <v>300</v>
      </c>
    </row>
    <row r="10" spans="1:5" ht="14.25">
      <c r="A10" s="18">
        <v>8</v>
      </c>
      <c r="B10" s="19" t="s">
        <v>25</v>
      </c>
      <c r="C10" s="19" t="s">
        <v>6</v>
      </c>
      <c r="D10" s="20">
        <v>500</v>
      </c>
      <c r="E10" s="20">
        <v>300</v>
      </c>
    </row>
    <row r="11" spans="1:5" ht="14.25">
      <c r="A11" s="18">
        <v>9</v>
      </c>
      <c r="B11" s="19" t="s">
        <v>26</v>
      </c>
      <c r="C11" s="19" t="s">
        <v>6</v>
      </c>
      <c r="D11" s="20">
        <v>500</v>
      </c>
      <c r="E11" s="20">
        <v>300</v>
      </c>
    </row>
    <row r="12" spans="1:5" ht="14.25">
      <c r="A12" s="18">
        <v>10</v>
      </c>
      <c r="B12" s="19" t="s">
        <v>27</v>
      </c>
      <c r="C12" s="19" t="s">
        <v>6</v>
      </c>
      <c r="D12" s="20">
        <v>400</v>
      </c>
      <c r="E12" s="20">
        <v>300</v>
      </c>
    </row>
    <row r="13" spans="1:5" ht="14.25">
      <c r="A13" s="18">
        <v>11</v>
      </c>
      <c r="B13" s="19" t="s">
        <v>28</v>
      </c>
      <c r="C13" s="19" t="s">
        <v>6</v>
      </c>
      <c r="D13" s="20">
        <v>400</v>
      </c>
      <c r="E13" s="20">
        <v>300</v>
      </c>
    </row>
    <row r="14" spans="1:5" ht="14.25">
      <c r="A14" s="18">
        <v>12</v>
      </c>
      <c r="B14" s="19" t="s">
        <v>29</v>
      </c>
      <c r="C14" s="19" t="s">
        <v>6</v>
      </c>
      <c r="D14" s="20">
        <v>400</v>
      </c>
      <c r="E14" s="20">
        <v>300</v>
      </c>
    </row>
    <row r="15" spans="1:5" ht="14.25">
      <c r="A15" s="18">
        <v>13</v>
      </c>
      <c r="B15" s="19" t="s">
        <v>30</v>
      </c>
      <c r="C15" s="19" t="s">
        <v>6</v>
      </c>
      <c r="D15" s="20">
        <v>400</v>
      </c>
      <c r="E15" s="20">
        <v>300</v>
      </c>
    </row>
    <row r="16" spans="1:5" ht="14.25">
      <c r="A16" s="18">
        <v>14</v>
      </c>
      <c r="B16" s="19" t="s">
        <v>31</v>
      </c>
      <c r="C16" s="19" t="s">
        <v>6</v>
      </c>
      <c r="D16" s="20">
        <v>400</v>
      </c>
      <c r="E16" s="20">
        <v>300</v>
      </c>
    </row>
    <row r="17" spans="1:5" ht="14.25">
      <c r="A17" s="18">
        <v>15</v>
      </c>
      <c r="B17" s="19" t="s">
        <v>32</v>
      </c>
      <c r="C17" s="19" t="s">
        <v>6</v>
      </c>
      <c r="D17" s="20">
        <v>450</v>
      </c>
      <c r="E17" s="20">
        <v>300</v>
      </c>
    </row>
    <row r="18" spans="1:5" ht="14.25">
      <c r="A18" s="18">
        <v>16</v>
      </c>
      <c r="B18" s="19" t="s">
        <v>33</v>
      </c>
      <c r="C18" s="19" t="s">
        <v>6</v>
      </c>
      <c r="D18" s="20">
        <v>450</v>
      </c>
      <c r="E18" s="20">
        <v>300</v>
      </c>
    </row>
    <row r="19" spans="1:5" ht="14.25">
      <c r="A19" s="18">
        <v>17</v>
      </c>
      <c r="B19" s="19" t="s">
        <v>34</v>
      </c>
      <c r="C19" s="19" t="s">
        <v>6</v>
      </c>
      <c r="D19" s="20">
        <v>450</v>
      </c>
      <c r="E19" s="20">
        <v>300</v>
      </c>
    </row>
    <row r="20" spans="1:5" ht="14.25">
      <c r="A20" s="18">
        <v>18</v>
      </c>
      <c r="B20" s="19" t="s">
        <v>35</v>
      </c>
      <c r="C20" s="19" t="s">
        <v>6</v>
      </c>
      <c r="D20" s="20">
        <v>450</v>
      </c>
      <c r="E20" s="20">
        <v>300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雄雄工作室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heroshu</dc:creator>
  <cp:keywords/>
  <dc:description/>
  <cp:lastModifiedBy>Your User Name</cp:lastModifiedBy>
  <cp:lastPrinted>2005-01-24T14:16:24Z</cp:lastPrinted>
  <dcterms:created xsi:type="dcterms:W3CDTF">2005-01-14T14:56:40Z</dcterms:created>
  <dcterms:modified xsi:type="dcterms:W3CDTF">2011-08-08T07:11:28Z</dcterms:modified>
  <cp:category/>
  <cp:version/>
  <cp:contentType/>
  <cp:contentStatus/>
</cp:coreProperties>
</file>